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8_{7E7EB4A4-86FD-4091-BFB0-D81E5515FC16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Zoznam" sheetId="8" r:id="rId1"/>
    <sheet name="Prehlad_3_1__" sheetId="17" r:id="rId2"/>
    <sheet name="Prehlad_3___" sheetId="16" r:id="rId3"/>
    <sheet name="Prehlad_5_3__" sheetId="15" r:id="rId4"/>
    <sheet name="Prehlad_5_2__" sheetId="14" r:id="rId5"/>
    <sheet name="Prehlad_5_1__" sheetId="13" r:id="rId6"/>
    <sheet name="Prehlad_5___" sheetId="12" r:id="rId7"/>
    <sheet name="Prehlad_2___" sheetId="11" r:id="rId8"/>
    <sheet name="Prehlad_1_1__" sheetId="10" r:id="rId9"/>
    <sheet name="Prehlad_1___" sheetId="9" r:id="rId10"/>
    <sheet name="Kryci list" sheetId="6" r:id="rId11"/>
    <sheet name="Stavba" sheetId="7" r:id="rId12"/>
  </sheets>
  <definedNames>
    <definedName name="fakt1R">#REF!</definedName>
    <definedName name="_xlnm.Print_Titles" localSheetId="9">Prehlad_1___!$8:$10</definedName>
    <definedName name="_xlnm.Print_Titles" localSheetId="8">Prehlad_1_1__!$8:$10</definedName>
    <definedName name="_xlnm.Print_Titles" localSheetId="7">Prehlad_2___!$8:$10</definedName>
    <definedName name="_xlnm.Print_Titles" localSheetId="2">Prehlad_3___!$8:$10</definedName>
    <definedName name="_xlnm.Print_Titles" localSheetId="1">Prehlad_3_1__!$8:$10</definedName>
    <definedName name="_xlnm.Print_Titles" localSheetId="6">Prehlad_5___!$8:$10</definedName>
    <definedName name="_xlnm.Print_Titles" localSheetId="5">Prehlad_5_1__!$8:$10</definedName>
    <definedName name="_xlnm.Print_Titles" localSheetId="4">Prehlad_5_2__!$8:$10</definedName>
    <definedName name="_xlnm.Print_Titles" localSheetId="3">Prehlad_5_3__!$8:$10</definedName>
    <definedName name="_xlnm.Print_Area" localSheetId="10">'Kryci list'!$A:$J</definedName>
    <definedName name="_xlnm.Print_Area" localSheetId="9">Prehlad_1___!$A:$O</definedName>
    <definedName name="_xlnm.Print_Area" localSheetId="8">Prehlad_1_1__!$A:$O</definedName>
    <definedName name="_xlnm.Print_Area" localSheetId="7">Prehlad_2___!$A:$O</definedName>
    <definedName name="_xlnm.Print_Area" localSheetId="2">Prehlad_3___!$A:$O</definedName>
    <definedName name="_xlnm.Print_Area" localSheetId="1">Prehlad_3_1__!$A:$O</definedName>
    <definedName name="_xlnm.Print_Area" localSheetId="6">Prehlad_5___!$A:$O</definedName>
    <definedName name="_xlnm.Print_Area" localSheetId="5">Prehlad_5_1__!$A:$O</definedName>
    <definedName name="_xlnm.Print_Area" localSheetId="4">Prehlad_5_2__!$A:$O</definedName>
    <definedName name="_xlnm.Print_Area" localSheetId="3">Prehlad_5_3__!$A:$O</definedName>
    <definedName name="_xlnm.Print_Area" localSheetId="11">Stavba!$A:$M</definedName>
  </definedNames>
  <calcPr calcId="18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L15" i="7" l="1"/>
  <c r="K15" i="7"/>
  <c r="J15" i="7"/>
  <c r="I15" i="7"/>
  <c r="H15" i="7"/>
  <c r="G15" i="7"/>
  <c r="F15" i="7"/>
  <c r="E15" i="7"/>
  <c r="D15" i="7"/>
  <c r="C15" i="7"/>
  <c r="B15" i="7"/>
  <c r="J30" i="6"/>
  <c r="J29" i="6"/>
  <c r="J23" i="6"/>
  <c r="J16" i="6"/>
  <c r="F22" i="6"/>
  <c r="J22" i="6"/>
  <c r="J26" i="6" s="1"/>
  <c r="E19" i="6"/>
  <c r="D19" i="6"/>
  <c r="E18" i="6"/>
  <c r="D18" i="6"/>
  <c r="E17" i="6"/>
  <c r="D17" i="6"/>
  <c r="E16" i="6"/>
  <c r="D16" i="6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L13" i="7"/>
  <c r="K13" i="7"/>
  <c r="J13" i="7"/>
  <c r="I13" i="7"/>
  <c r="H13" i="7"/>
  <c r="G13" i="7"/>
  <c r="F13" i="7"/>
  <c r="E13" i="7"/>
  <c r="D13" i="7"/>
  <c r="C13" i="7"/>
  <c r="B13" i="7"/>
  <c r="AD13" i="8"/>
  <c r="X13" i="8"/>
  <c r="W13" i="8"/>
  <c r="V13" i="8"/>
  <c r="U13" i="8"/>
  <c r="T13" i="8"/>
  <c r="S13" i="8"/>
  <c r="R13" i="8"/>
  <c r="Q13" i="8"/>
  <c r="P13" i="8"/>
  <c r="O13" i="8"/>
  <c r="W35" i="17"/>
  <c r="E35" i="17"/>
  <c r="N35" i="17"/>
  <c r="L35" i="17"/>
  <c r="J35" i="17"/>
  <c r="I35" i="17"/>
  <c r="H35" i="17"/>
  <c r="W33" i="17"/>
  <c r="E33" i="17"/>
  <c r="N33" i="17"/>
  <c r="L33" i="17"/>
  <c r="J33" i="17"/>
  <c r="I33" i="17"/>
  <c r="H33" i="17"/>
  <c r="W31" i="17"/>
  <c r="E31" i="17"/>
  <c r="N31" i="17"/>
  <c r="L31" i="17"/>
  <c r="J31" i="17"/>
  <c r="I31" i="17"/>
  <c r="H31" i="17"/>
  <c r="N30" i="17"/>
  <c r="L30" i="17"/>
  <c r="J30" i="17"/>
  <c r="I30" i="17"/>
  <c r="N29" i="17"/>
  <c r="L29" i="17"/>
  <c r="J29" i="17"/>
  <c r="I29" i="17"/>
  <c r="N28" i="17"/>
  <c r="L28" i="17"/>
  <c r="J28" i="17"/>
  <c r="H28" i="17"/>
  <c r="N27" i="17"/>
  <c r="L27" i="17"/>
  <c r="J27" i="17"/>
  <c r="I27" i="17"/>
  <c r="N26" i="17"/>
  <c r="L26" i="17"/>
  <c r="J26" i="17"/>
  <c r="H26" i="17"/>
  <c r="N25" i="17"/>
  <c r="L25" i="17"/>
  <c r="J25" i="17"/>
  <c r="H25" i="17"/>
  <c r="N24" i="17"/>
  <c r="L24" i="17"/>
  <c r="J24" i="17"/>
  <c r="H24" i="17"/>
  <c r="N23" i="17"/>
  <c r="L23" i="17"/>
  <c r="J23" i="17"/>
  <c r="H23" i="17"/>
  <c r="N22" i="17"/>
  <c r="L22" i="17"/>
  <c r="J22" i="17"/>
  <c r="H22" i="17"/>
  <c r="W18" i="17"/>
  <c r="E18" i="17"/>
  <c r="N18" i="17"/>
  <c r="L18" i="17"/>
  <c r="J18" i="17"/>
  <c r="I18" i="17"/>
  <c r="H18" i="17"/>
  <c r="W16" i="17"/>
  <c r="E16" i="17"/>
  <c r="N16" i="17"/>
  <c r="L16" i="17"/>
  <c r="J16" i="17"/>
  <c r="I16" i="17"/>
  <c r="H16" i="17"/>
  <c r="N15" i="17"/>
  <c r="L15" i="17"/>
  <c r="J15" i="17"/>
  <c r="I15" i="17"/>
  <c r="N14" i="17"/>
  <c r="L14" i="17"/>
  <c r="J14" i="17"/>
  <c r="H14" i="17"/>
  <c r="D8" i="17"/>
  <c r="L12" i="7"/>
  <c r="K12" i="7"/>
  <c r="J12" i="7"/>
  <c r="I12" i="7"/>
  <c r="H12" i="7"/>
  <c r="G12" i="7"/>
  <c r="F12" i="7"/>
  <c r="E12" i="7"/>
  <c r="D12" i="7"/>
  <c r="C12" i="7"/>
  <c r="B12" i="7"/>
  <c r="AD12" i="8"/>
  <c r="X12" i="8"/>
  <c r="W12" i="8"/>
  <c r="V12" i="8"/>
  <c r="U12" i="8"/>
  <c r="T12" i="8"/>
  <c r="S12" i="8"/>
  <c r="R12" i="8"/>
  <c r="Q12" i="8"/>
  <c r="P12" i="8"/>
  <c r="O12" i="8"/>
  <c r="W52" i="16"/>
  <c r="E52" i="16"/>
  <c r="N52" i="16"/>
  <c r="L52" i="16"/>
  <c r="J52" i="16"/>
  <c r="I52" i="16"/>
  <c r="H52" i="16"/>
  <c r="W50" i="16"/>
  <c r="E50" i="16"/>
  <c r="N50" i="16"/>
  <c r="L50" i="16"/>
  <c r="J50" i="16"/>
  <c r="I50" i="16"/>
  <c r="H50" i="16"/>
  <c r="W48" i="16"/>
  <c r="E48" i="16"/>
  <c r="N48" i="16"/>
  <c r="L48" i="16"/>
  <c r="J48" i="16"/>
  <c r="I48" i="16"/>
  <c r="H48" i="16"/>
  <c r="N47" i="16"/>
  <c r="L47" i="16"/>
  <c r="J47" i="16"/>
  <c r="H47" i="16"/>
  <c r="N46" i="16"/>
  <c r="L46" i="16"/>
  <c r="J46" i="16"/>
  <c r="H46" i="16"/>
  <c r="N45" i="16"/>
  <c r="L45" i="16"/>
  <c r="J45" i="16"/>
  <c r="H45" i="16"/>
  <c r="N44" i="16"/>
  <c r="L44" i="16"/>
  <c r="J44" i="16"/>
  <c r="H44" i="16"/>
  <c r="N43" i="16"/>
  <c r="L43" i="16"/>
  <c r="J43" i="16"/>
  <c r="H43" i="16"/>
  <c r="W39" i="16"/>
  <c r="E39" i="16"/>
  <c r="N39" i="16"/>
  <c r="L39" i="16"/>
  <c r="J39" i="16"/>
  <c r="I39" i="16"/>
  <c r="H39" i="16"/>
  <c r="W37" i="16"/>
  <c r="E37" i="16"/>
  <c r="N37" i="16"/>
  <c r="L37" i="16"/>
  <c r="J37" i="16"/>
  <c r="I37" i="16"/>
  <c r="H37" i="16"/>
  <c r="N36" i="16"/>
  <c r="L36" i="16"/>
  <c r="J36" i="16"/>
  <c r="H36" i="16"/>
  <c r="N35" i="16"/>
  <c r="L35" i="16"/>
  <c r="J35" i="16"/>
  <c r="I35" i="16"/>
  <c r="W32" i="16"/>
  <c r="E32" i="16"/>
  <c r="N32" i="16"/>
  <c r="L32" i="16"/>
  <c r="J32" i="16"/>
  <c r="I32" i="16"/>
  <c r="H32" i="16"/>
  <c r="N31" i="16"/>
  <c r="L31" i="16"/>
  <c r="J31" i="16"/>
  <c r="H31" i="16"/>
  <c r="N30" i="16"/>
  <c r="L30" i="16"/>
  <c r="J30" i="16"/>
  <c r="I30" i="16"/>
  <c r="N29" i="16"/>
  <c r="L29" i="16"/>
  <c r="J29" i="16"/>
  <c r="H29" i="16"/>
  <c r="W26" i="16"/>
  <c r="E26" i="16"/>
  <c r="N26" i="16"/>
  <c r="L26" i="16"/>
  <c r="J26" i="16"/>
  <c r="I26" i="16"/>
  <c r="H26" i="16"/>
  <c r="N25" i="16"/>
  <c r="L25" i="16"/>
  <c r="J25" i="16"/>
  <c r="H25" i="16"/>
  <c r="W22" i="16"/>
  <c r="E22" i="16"/>
  <c r="N22" i="16"/>
  <c r="L22" i="16"/>
  <c r="J22" i="16"/>
  <c r="I22" i="16"/>
  <c r="H22" i="16"/>
  <c r="N21" i="16"/>
  <c r="L21" i="16"/>
  <c r="J21" i="16"/>
  <c r="I21" i="16"/>
  <c r="N20" i="16"/>
  <c r="L20" i="16"/>
  <c r="J20" i="16"/>
  <c r="H20" i="16"/>
  <c r="N19" i="16"/>
  <c r="L19" i="16"/>
  <c r="J19" i="16"/>
  <c r="H19" i="16"/>
  <c r="N18" i="16"/>
  <c r="L18" i="16"/>
  <c r="J18" i="16"/>
  <c r="H18" i="16"/>
  <c r="N17" i="16"/>
  <c r="L17" i="16"/>
  <c r="J17" i="16"/>
  <c r="H17" i="16"/>
  <c r="N16" i="16"/>
  <c r="L16" i="16"/>
  <c r="J16" i="16"/>
  <c r="H16" i="16"/>
  <c r="N15" i="16"/>
  <c r="L15" i="16"/>
  <c r="J15" i="16"/>
  <c r="H15" i="16"/>
  <c r="N14" i="16"/>
  <c r="L14" i="16"/>
  <c r="J14" i="16"/>
  <c r="H14" i="16"/>
  <c r="D8" i="16"/>
  <c r="L11" i="7"/>
  <c r="K11" i="7"/>
  <c r="J11" i="7"/>
  <c r="I11" i="7"/>
  <c r="H11" i="7"/>
  <c r="G11" i="7"/>
  <c r="F11" i="7"/>
  <c r="E11" i="7"/>
  <c r="D11" i="7"/>
  <c r="C11" i="7"/>
  <c r="B11" i="7"/>
  <c r="AD11" i="8"/>
  <c r="X11" i="8"/>
  <c r="W11" i="8"/>
  <c r="V11" i="8"/>
  <c r="U11" i="8"/>
  <c r="T11" i="8"/>
  <c r="S11" i="8"/>
  <c r="R11" i="8"/>
  <c r="Q11" i="8"/>
  <c r="P11" i="8"/>
  <c r="O11" i="8"/>
  <c r="W31" i="15"/>
  <c r="E31" i="15"/>
  <c r="N31" i="15"/>
  <c r="L31" i="15"/>
  <c r="J31" i="15"/>
  <c r="I31" i="15"/>
  <c r="H31" i="15"/>
  <c r="W29" i="15"/>
  <c r="E29" i="15"/>
  <c r="N29" i="15"/>
  <c r="L29" i="15"/>
  <c r="J29" i="15"/>
  <c r="I29" i="15"/>
  <c r="H29" i="15"/>
  <c r="W27" i="15"/>
  <c r="E27" i="15"/>
  <c r="N27" i="15"/>
  <c r="L27" i="15"/>
  <c r="J27" i="15"/>
  <c r="I27" i="15"/>
  <c r="H27" i="15"/>
  <c r="N26" i="15"/>
  <c r="L26" i="15"/>
  <c r="J26" i="15"/>
  <c r="H26" i="15"/>
  <c r="N25" i="15"/>
  <c r="L25" i="15"/>
  <c r="J25" i="15"/>
  <c r="H25" i="15"/>
  <c r="N24" i="15"/>
  <c r="L24" i="15"/>
  <c r="J24" i="15"/>
  <c r="H24" i="15"/>
  <c r="N23" i="15"/>
  <c r="L23" i="15"/>
  <c r="J23" i="15"/>
  <c r="H23" i="15"/>
  <c r="N22" i="15"/>
  <c r="L22" i="15"/>
  <c r="J22" i="15"/>
  <c r="H22" i="15"/>
  <c r="W18" i="15"/>
  <c r="E18" i="15"/>
  <c r="N18" i="15"/>
  <c r="L18" i="15"/>
  <c r="J18" i="15"/>
  <c r="I18" i="15"/>
  <c r="H18" i="15"/>
  <c r="W16" i="15"/>
  <c r="E16" i="15"/>
  <c r="N16" i="15"/>
  <c r="L16" i="15"/>
  <c r="J16" i="15"/>
  <c r="I16" i="15"/>
  <c r="H16" i="15"/>
  <c r="N15" i="15"/>
  <c r="L15" i="15"/>
  <c r="J15" i="15"/>
  <c r="H15" i="15"/>
  <c r="N14" i="15"/>
  <c r="L14" i="15"/>
  <c r="J14" i="15"/>
  <c r="H14" i="15"/>
  <c r="D8" i="15"/>
  <c r="L10" i="7"/>
  <c r="K10" i="7"/>
  <c r="J10" i="7"/>
  <c r="I10" i="7"/>
  <c r="H10" i="7"/>
  <c r="G10" i="7"/>
  <c r="F10" i="7"/>
  <c r="E10" i="7"/>
  <c r="D10" i="7"/>
  <c r="C10" i="7"/>
  <c r="B10" i="7"/>
  <c r="AD10" i="8"/>
  <c r="X10" i="8"/>
  <c r="W10" i="8"/>
  <c r="V10" i="8"/>
  <c r="U10" i="8"/>
  <c r="T10" i="8"/>
  <c r="S10" i="8"/>
  <c r="R10" i="8"/>
  <c r="Q10" i="8"/>
  <c r="P10" i="8"/>
  <c r="O10" i="8"/>
  <c r="W46" i="14"/>
  <c r="E46" i="14"/>
  <c r="N46" i="14"/>
  <c r="L46" i="14"/>
  <c r="J46" i="14"/>
  <c r="I46" i="14"/>
  <c r="H46" i="14"/>
  <c r="W44" i="14"/>
  <c r="E44" i="14"/>
  <c r="N44" i="14"/>
  <c r="L44" i="14"/>
  <c r="J44" i="14"/>
  <c r="I44" i="14"/>
  <c r="H44" i="14"/>
  <c r="W42" i="14"/>
  <c r="E42" i="14"/>
  <c r="N42" i="14"/>
  <c r="L42" i="14"/>
  <c r="J42" i="14"/>
  <c r="I42" i="14"/>
  <c r="H42" i="14"/>
  <c r="N41" i="14"/>
  <c r="L41" i="14"/>
  <c r="J41" i="14"/>
  <c r="I41" i="14"/>
  <c r="N40" i="14"/>
  <c r="L40" i="14"/>
  <c r="J40" i="14"/>
  <c r="H40" i="14"/>
  <c r="N39" i="14"/>
  <c r="L39" i="14"/>
  <c r="J39" i="14"/>
  <c r="I39" i="14"/>
  <c r="N38" i="14"/>
  <c r="L38" i="14"/>
  <c r="J38" i="14"/>
  <c r="H38" i="14"/>
  <c r="W34" i="14"/>
  <c r="E34" i="14"/>
  <c r="N34" i="14"/>
  <c r="L34" i="14"/>
  <c r="J34" i="14"/>
  <c r="I34" i="14"/>
  <c r="H34" i="14"/>
  <c r="W32" i="14"/>
  <c r="E32" i="14"/>
  <c r="N32" i="14"/>
  <c r="L32" i="14"/>
  <c r="J32" i="14"/>
  <c r="I32" i="14"/>
  <c r="H32" i="14"/>
  <c r="N31" i="14"/>
  <c r="L31" i="14"/>
  <c r="J31" i="14"/>
  <c r="H31" i="14"/>
  <c r="N30" i="14"/>
  <c r="L30" i="14"/>
  <c r="J30" i="14"/>
  <c r="H30" i="14"/>
  <c r="W26" i="14"/>
  <c r="E26" i="14"/>
  <c r="N26" i="14"/>
  <c r="L26" i="14"/>
  <c r="J26" i="14"/>
  <c r="I26" i="14"/>
  <c r="H26" i="14"/>
  <c r="W24" i="14"/>
  <c r="E24" i="14"/>
  <c r="N24" i="14"/>
  <c r="L24" i="14"/>
  <c r="J24" i="14"/>
  <c r="I24" i="14"/>
  <c r="H24" i="14"/>
  <c r="N23" i="14"/>
  <c r="L23" i="14"/>
  <c r="J23" i="14"/>
  <c r="H23" i="14"/>
  <c r="W20" i="14"/>
  <c r="E20" i="14"/>
  <c r="N20" i="14"/>
  <c r="L20" i="14"/>
  <c r="J20" i="14"/>
  <c r="I20" i="14"/>
  <c r="H20" i="14"/>
  <c r="N19" i="14"/>
  <c r="L19" i="14"/>
  <c r="J19" i="14"/>
  <c r="I19" i="14"/>
  <c r="N18" i="14"/>
  <c r="L18" i="14"/>
  <c r="J18" i="14"/>
  <c r="H18" i="14"/>
  <c r="N17" i="14"/>
  <c r="L17" i="14"/>
  <c r="J17" i="14"/>
  <c r="H17" i="14"/>
  <c r="N16" i="14"/>
  <c r="L16" i="14"/>
  <c r="J16" i="14"/>
  <c r="H16" i="14"/>
  <c r="N15" i="14"/>
  <c r="L15" i="14"/>
  <c r="J15" i="14"/>
  <c r="H15" i="14"/>
  <c r="N14" i="14"/>
  <c r="L14" i="14"/>
  <c r="J14" i="14"/>
  <c r="H14" i="14"/>
  <c r="D8" i="14"/>
  <c r="L9" i="7"/>
  <c r="K9" i="7"/>
  <c r="J9" i="7"/>
  <c r="I9" i="7"/>
  <c r="H9" i="7"/>
  <c r="G9" i="7"/>
  <c r="F9" i="7"/>
  <c r="E9" i="7"/>
  <c r="D9" i="7"/>
  <c r="C9" i="7"/>
  <c r="B9" i="7"/>
  <c r="AD9" i="8"/>
  <c r="X9" i="8"/>
  <c r="W9" i="8"/>
  <c r="V9" i="8"/>
  <c r="U9" i="8"/>
  <c r="T9" i="8"/>
  <c r="S9" i="8"/>
  <c r="R9" i="8"/>
  <c r="Q9" i="8"/>
  <c r="P9" i="8"/>
  <c r="O9" i="8"/>
  <c r="W44" i="13"/>
  <c r="E44" i="13"/>
  <c r="N44" i="13"/>
  <c r="L44" i="13"/>
  <c r="J44" i="13"/>
  <c r="I44" i="13"/>
  <c r="H44" i="13"/>
  <c r="W42" i="13"/>
  <c r="E42" i="13"/>
  <c r="N42" i="13"/>
  <c r="L42" i="13"/>
  <c r="J42" i="13"/>
  <c r="I42" i="13"/>
  <c r="H42" i="13"/>
  <c r="W40" i="13"/>
  <c r="E40" i="13"/>
  <c r="N40" i="13"/>
  <c r="L40" i="13"/>
  <c r="J40" i="13"/>
  <c r="I40" i="13"/>
  <c r="H40" i="13"/>
  <c r="N39" i="13"/>
  <c r="L39" i="13"/>
  <c r="J39" i="13"/>
  <c r="I39" i="13"/>
  <c r="N38" i="13"/>
  <c r="L38" i="13"/>
  <c r="J38" i="13"/>
  <c r="H38" i="13"/>
  <c r="W35" i="13"/>
  <c r="E35" i="13"/>
  <c r="N35" i="13"/>
  <c r="L35" i="13"/>
  <c r="J35" i="13"/>
  <c r="I35" i="13"/>
  <c r="H35" i="13"/>
  <c r="N34" i="13"/>
  <c r="L34" i="13"/>
  <c r="J34" i="13"/>
  <c r="I34" i="13"/>
  <c r="N33" i="13"/>
  <c r="L33" i="13"/>
  <c r="J33" i="13"/>
  <c r="I33" i="13"/>
  <c r="N32" i="13"/>
  <c r="L32" i="13"/>
  <c r="J32" i="13"/>
  <c r="H32" i="13"/>
  <c r="N31" i="13"/>
  <c r="L31" i="13"/>
  <c r="J31" i="13"/>
  <c r="I31" i="13"/>
  <c r="N30" i="13"/>
  <c r="L30" i="13"/>
  <c r="J30" i="13"/>
  <c r="H30" i="13"/>
  <c r="W26" i="13"/>
  <c r="E26" i="13"/>
  <c r="N26" i="13"/>
  <c r="L26" i="13"/>
  <c r="J26" i="13"/>
  <c r="I26" i="13"/>
  <c r="H26" i="13"/>
  <c r="W24" i="13"/>
  <c r="E24" i="13"/>
  <c r="N24" i="13"/>
  <c r="L24" i="13"/>
  <c r="J24" i="13"/>
  <c r="I24" i="13"/>
  <c r="H24" i="13"/>
  <c r="N23" i="13"/>
  <c r="L23" i="13"/>
  <c r="J23" i="13"/>
  <c r="H23" i="13"/>
  <c r="W20" i="13"/>
  <c r="E20" i="13"/>
  <c r="N20" i="13"/>
  <c r="L20" i="13"/>
  <c r="J20" i="13"/>
  <c r="I20" i="13"/>
  <c r="H20" i="13"/>
  <c r="N19" i="13"/>
  <c r="L19" i="13"/>
  <c r="J19" i="13"/>
  <c r="I19" i="13"/>
  <c r="N18" i="13"/>
  <c r="L18" i="13"/>
  <c r="J18" i="13"/>
  <c r="H18" i="13"/>
  <c r="N17" i="13"/>
  <c r="L17" i="13"/>
  <c r="J17" i="13"/>
  <c r="H17" i="13"/>
  <c r="N16" i="13"/>
  <c r="L16" i="13"/>
  <c r="J16" i="13"/>
  <c r="H16" i="13"/>
  <c r="N15" i="13"/>
  <c r="L15" i="13"/>
  <c r="J15" i="13"/>
  <c r="H15" i="13"/>
  <c r="N14" i="13"/>
  <c r="L14" i="13"/>
  <c r="J14" i="13"/>
  <c r="H14" i="13"/>
  <c r="D8" i="13"/>
  <c r="L8" i="7"/>
  <c r="K8" i="7"/>
  <c r="J8" i="7"/>
  <c r="I8" i="7"/>
  <c r="H8" i="7"/>
  <c r="G8" i="7"/>
  <c r="F8" i="7"/>
  <c r="E8" i="7"/>
  <c r="D8" i="7"/>
  <c r="C8" i="7"/>
  <c r="B8" i="7"/>
  <c r="AD8" i="8"/>
  <c r="X8" i="8"/>
  <c r="W8" i="8"/>
  <c r="V8" i="8"/>
  <c r="U8" i="8"/>
  <c r="T8" i="8"/>
  <c r="S8" i="8"/>
  <c r="R8" i="8"/>
  <c r="Q8" i="8"/>
  <c r="P8" i="8"/>
  <c r="O8" i="8"/>
  <c r="W76" i="12"/>
  <c r="E76" i="12"/>
  <c r="N76" i="12"/>
  <c r="L76" i="12"/>
  <c r="J76" i="12"/>
  <c r="I76" i="12"/>
  <c r="H76" i="12"/>
  <c r="W74" i="12"/>
  <c r="E74" i="12"/>
  <c r="N74" i="12"/>
  <c r="L74" i="12"/>
  <c r="J74" i="12"/>
  <c r="I74" i="12"/>
  <c r="H74" i="12"/>
  <c r="W72" i="12"/>
  <c r="E72" i="12"/>
  <c r="N72" i="12"/>
  <c r="L72" i="12"/>
  <c r="J72" i="12"/>
  <c r="I72" i="12"/>
  <c r="H72" i="12"/>
  <c r="N71" i="12"/>
  <c r="L71" i="12"/>
  <c r="J71" i="12"/>
  <c r="I71" i="12"/>
  <c r="N70" i="12"/>
  <c r="L70" i="12"/>
  <c r="J70" i="12"/>
  <c r="H70" i="12"/>
  <c r="W67" i="12"/>
  <c r="E67" i="12"/>
  <c r="N67" i="12"/>
  <c r="L67" i="12"/>
  <c r="J67" i="12"/>
  <c r="I67" i="12"/>
  <c r="H67" i="12"/>
  <c r="N66" i="12"/>
  <c r="L66" i="12"/>
  <c r="J66" i="12"/>
  <c r="H66" i="12"/>
  <c r="N65" i="12"/>
  <c r="L65" i="12"/>
  <c r="J65" i="12"/>
  <c r="I65" i="12"/>
  <c r="N64" i="12"/>
  <c r="L64" i="12"/>
  <c r="J64" i="12"/>
  <c r="H64" i="12"/>
  <c r="N63" i="12"/>
  <c r="L63" i="12"/>
  <c r="J63" i="12"/>
  <c r="I63" i="12"/>
  <c r="N62" i="12"/>
  <c r="L62" i="12"/>
  <c r="J62" i="12"/>
  <c r="H62" i="12"/>
  <c r="N61" i="12"/>
  <c r="L61" i="12"/>
  <c r="J61" i="12"/>
  <c r="I61" i="12"/>
  <c r="N60" i="12"/>
  <c r="L60" i="12"/>
  <c r="J60" i="12"/>
  <c r="H60" i="12"/>
  <c r="N59" i="12"/>
  <c r="L59" i="12"/>
  <c r="J59" i="12"/>
  <c r="I59" i="12"/>
  <c r="N58" i="12"/>
  <c r="L58" i="12"/>
  <c r="J58" i="12"/>
  <c r="I58" i="12"/>
  <c r="N57" i="12"/>
  <c r="L57" i="12"/>
  <c r="J57" i="12"/>
  <c r="H57" i="12"/>
  <c r="N56" i="12"/>
  <c r="L56" i="12"/>
  <c r="J56" i="12"/>
  <c r="I56" i="12"/>
  <c r="N55" i="12"/>
  <c r="L55" i="12"/>
  <c r="J55" i="12"/>
  <c r="H55" i="12"/>
  <c r="N54" i="12"/>
  <c r="L54" i="12"/>
  <c r="J54" i="12"/>
  <c r="I54" i="12"/>
  <c r="N53" i="12"/>
  <c r="L53" i="12"/>
  <c r="J53" i="12"/>
  <c r="H53" i="12"/>
  <c r="N52" i="12"/>
  <c r="L52" i="12"/>
  <c r="J52" i="12"/>
  <c r="I52" i="12"/>
  <c r="N51" i="12"/>
  <c r="L51" i="12"/>
  <c r="J51" i="12"/>
  <c r="H51" i="12"/>
  <c r="W47" i="12"/>
  <c r="E47" i="12"/>
  <c r="N47" i="12"/>
  <c r="L47" i="12"/>
  <c r="J47" i="12"/>
  <c r="I47" i="12"/>
  <c r="H47" i="12"/>
  <c r="W45" i="12"/>
  <c r="E45" i="12"/>
  <c r="N45" i="12"/>
  <c r="L45" i="12"/>
  <c r="J45" i="12"/>
  <c r="I45" i="12"/>
  <c r="H45" i="12"/>
  <c r="N44" i="12"/>
  <c r="L44" i="12"/>
  <c r="J44" i="12"/>
  <c r="H44" i="12"/>
  <c r="N43" i="12"/>
  <c r="L43" i="12"/>
  <c r="J43" i="12"/>
  <c r="H43" i="12"/>
  <c r="W39" i="12"/>
  <c r="E39" i="12"/>
  <c r="N39" i="12"/>
  <c r="L39" i="12"/>
  <c r="J39" i="12"/>
  <c r="I39" i="12"/>
  <c r="H39" i="12"/>
  <c r="W37" i="12"/>
  <c r="E37" i="12"/>
  <c r="N37" i="12"/>
  <c r="L37" i="12"/>
  <c r="J37" i="12"/>
  <c r="I37" i="12"/>
  <c r="H37" i="12"/>
  <c r="N36" i="12"/>
  <c r="L36" i="12"/>
  <c r="J36" i="12"/>
  <c r="I36" i="12"/>
  <c r="W33" i="12"/>
  <c r="E33" i="12"/>
  <c r="N33" i="12"/>
  <c r="L33" i="12"/>
  <c r="J33" i="12"/>
  <c r="I33" i="12"/>
  <c r="H33" i="12"/>
  <c r="N32" i="12"/>
  <c r="L32" i="12"/>
  <c r="J32" i="12"/>
  <c r="H32" i="12"/>
  <c r="N31" i="12"/>
  <c r="L31" i="12"/>
  <c r="J31" i="12"/>
  <c r="I31" i="12"/>
  <c r="N30" i="12"/>
  <c r="L30" i="12"/>
  <c r="J30" i="12"/>
  <c r="H30" i="12"/>
  <c r="W27" i="12"/>
  <c r="E27" i="12"/>
  <c r="N27" i="12"/>
  <c r="L27" i="12"/>
  <c r="J27" i="12"/>
  <c r="I27" i="12"/>
  <c r="H27" i="12"/>
  <c r="N26" i="12"/>
  <c r="L26" i="12"/>
  <c r="J26" i="12"/>
  <c r="H26" i="12"/>
  <c r="W23" i="12"/>
  <c r="E23" i="12"/>
  <c r="N23" i="12"/>
  <c r="L23" i="12"/>
  <c r="J23" i="12"/>
  <c r="I23" i="12"/>
  <c r="H23" i="12"/>
  <c r="N22" i="12"/>
  <c r="L22" i="12"/>
  <c r="J22" i="12"/>
  <c r="I22" i="12"/>
  <c r="N21" i="12"/>
  <c r="L21" i="12"/>
  <c r="J21" i="12"/>
  <c r="H21" i="12"/>
  <c r="N20" i="12"/>
  <c r="L20" i="12"/>
  <c r="J20" i="12"/>
  <c r="H20" i="12"/>
  <c r="N19" i="12"/>
  <c r="L19" i="12"/>
  <c r="J19" i="12"/>
  <c r="H19" i="12"/>
  <c r="N18" i="12"/>
  <c r="L18" i="12"/>
  <c r="J18" i="12"/>
  <c r="H18" i="12"/>
  <c r="N17" i="12"/>
  <c r="L17" i="12"/>
  <c r="J17" i="12"/>
  <c r="I17" i="12"/>
  <c r="N16" i="12"/>
  <c r="L16" i="12"/>
  <c r="J16" i="12"/>
  <c r="H16" i="12"/>
  <c r="N15" i="12"/>
  <c r="L15" i="12"/>
  <c r="J15" i="12"/>
  <c r="H15" i="12"/>
  <c r="N14" i="12"/>
  <c r="L14" i="12"/>
  <c r="J14" i="12"/>
  <c r="H14" i="12"/>
  <c r="D8" i="12"/>
  <c r="L7" i="7"/>
  <c r="K7" i="7"/>
  <c r="J7" i="7"/>
  <c r="I7" i="7"/>
  <c r="H7" i="7"/>
  <c r="G7" i="7"/>
  <c r="F7" i="7"/>
  <c r="E7" i="7"/>
  <c r="D7" i="7"/>
  <c r="C7" i="7"/>
  <c r="B7" i="7"/>
  <c r="AD7" i="8"/>
  <c r="X7" i="8"/>
  <c r="W7" i="8"/>
  <c r="V7" i="8"/>
  <c r="U7" i="8"/>
  <c r="T7" i="8"/>
  <c r="S7" i="8"/>
  <c r="R7" i="8"/>
  <c r="Q7" i="8"/>
  <c r="P7" i="8"/>
  <c r="O7" i="8"/>
  <c r="W48" i="11"/>
  <c r="E48" i="11"/>
  <c r="N48" i="11"/>
  <c r="L48" i="11"/>
  <c r="J48" i="11"/>
  <c r="I48" i="11"/>
  <c r="H48" i="11"/>
  <c r="W46" i="11"/>
  <c r="E46" i="11"/>
  <c r="N46" i="11"/>
  <c r="L46" i="11"/>
  <c r="J46" i="11"/>
  <c r="I46" i="11"/>
  <c r="H46" i="11"/>
  <c r="W44" i="11"/>
  <c r="E44" i="11"/>
  <c r="N44" i="11"/>
  <c r="L44" i="11"/>
  <c r="J44" i="11"/>
  <c r="I44" i="11"/>
  <c r="H44" i="11"/>
  <c r="N43" i="11"/>
  <c r="L43" i="11"/>
  <c r="J43" i="11"/>
  <c r="H43" i="11"/>
  <c r="N42" i="11"/>
  <c r="L42" i="11"/>
  <c r="J42" i="11"/>
  <c r="I42" i="11"/>
  <c r="N41" i="11"/>
  <c r="L41" i="11"/>
  <c r="J41" i="11"/>
  <c r="H41" i="11"/>
  <c r="W38" i="11"/>
  <c r="E38" i="11"/>
  <c r="N38" i="11"/>
  <c r="L38" i="11"/>
  <c r="J38" i="11"/>
  <c r="I38" i="11"/>
  <c r="H38" i="11"/>
  <c r="N37" i="11"/>
  <c r="L37" i="11"/>
  <c r="J37" i="11"/>
  <c r="H37" i="11"/>
  <c r="N36" i="11"/>
  <c r="L36" i="11"/>
  <c r="J36" i="11"/>
  <c r="H36" i="11"/>
  <c r="N35" i="11"/>
  <c r="L35" i="11"/>
  <c r="J35" i="11"/>
  <c r="H35" i="11"/>
  <c r="W32" i="11"/>
  <c r="E32" i="11"/>
  <c r="N32" i="11"/>
  <c r="L32" i="11"/>
  <c r="J32" i="11"/>
  <c r="I32" i="11"/>
  <c r="H32" i="11"/>
  <c r="N31" i="11"/>
  <c r="L31" i="11"/>
  <c r="J31" i="11"/>
  <c r="H31" i="11"/>
  <c r="N30" i="11"/>
  <c r="L30" i="11"/>
  <c r="J30" i="11"/>
  <c r="H30" i="11"/>
  <c r="N29" i="11"/>
  <c r="L29" i="11"/>
  <c r="J29" i="11"/>
  <c r="H29" i="11"/>
  <c r="W26" i="11"/>
  <c r="E26" i="11"/>
  <c r="N26" i="11"/>
  <c r="L26" i="11"/>
  <c r="J26" i="11"/>
  <c r="I26" i="11"/>
  <c r="H26" i="11"/>
  <c r="N25" i="11"/>
  <c r="L25" i="11"/>
  <c r="J25" i="11"/>
  <c r="H25" i="11"/>
  <c r="W22" i="11"/>
  <c r="E22" i="11"/>
  <c r="N22" i="11"/>
  <c r="L22" i="11"/>
  <c r="J22" i="11"/>
  <c r="I22" i="11"/>
  <c r="H22" i="11"/>
  <c r="N21" i="11"/>
  <c r="L21" i="11"/>
  <c r="J21" i="11"/>
  <c r="H21" i="11"/>
  <c r="N20" i="11"/>
  <c r="L20" i="11"/>
  <c r="J20" i="11"/>
  <c r="H20" i="11"/>
  <c r="N19" i="11"/>
  <c r="L19" i="11"/>
  <c r="J19" i="11"/>
  <c r="H19" i="11"/>
  <c r="N18" i="11"/>
  <c r="L18" i="11"/>
  <c r="J18" i="11"/>
  <c r="H18" i="11"/>
  <c r="N17" i="11"/>
  <c r="L17" i="11"/>
  <c r="J17" i="11"/>
  <c r="H17" i="11"/>
  <c r="N16" i="11"/>
  <c r="L16" i="11"/>
  <c r="J16" i="11"/>
  <c r="H16" i="11"/>
  <c r="N15" i="11"/>
  <c r="L15" i="11"/>
  <c r="J15" i="11"/>
  <c r="H15" i="11"/>
  <c r="N14" i="11"/>
  <c r="L14" i="11"/>
  <c r="J14" i="11"/>
  <c r="H14" i="11"/>
  <c r="D8" i="11"/>
  <c r="L6" i="7"/>
  <c r="K6" i="7"/>
  <c r="J6" i="7"/>
  <c r="I6" i="7"/>
  <c r="H6" i="7"/>
  <c r="G6" i="7"/>
  <c r="F6" i="7"/>
  <c r="E6" i="7"/>
  <c r="D6" i="7"/>
  <c r="C6" i="7"/>
  <c r="B6" i="7"/>
  <c r="AD6" i="8"/>
  <c r="X6" i="8"/>
  <c r="W6" i="8"/>
  <c r="V6" i="8"/>
  <c r="U6" i="8"/>
  <c r="T6" i="8"/>
  <c r="S6" i="8"/>
  <c r="R6" i="8"/>
  <c r="Q6" i="8"/>
  <c r="P6" i="8"/>
  <c r="O6" i="8"/>
  <c r="W34" i="10"/>
  <c r="E34" i="10"/>
  <c r="N34" i="10"/>
  <c r="L34" i="10"/>
  <c r="J34" i="10"/>
  <c r="I34" i="10"/>
  <c r="H34" i="10"/>
  <c r="W32" i="10"/>
  <c r="E32" i="10"/>
  <c r="N32" i="10"/>
  <c r="L32" i="10"/>
  <c r="J32" i="10"/>
  <c r="I32" i="10"/>
  <c r="H32" i="10"/>
  <c r="W30" i="10"/>
  <c r="E30" i="10"/>
  <c r="N30" i="10"/>
  <c r="L30" i="10"/>
  <c r="J30" i="10"/>
  <c r="I30" i="10"/>
  <c r="H30" i="10"/>
  <c r="N29" i="10"/>
  <c r="L29" i="10"/>
  <c r="J29" i="10"/>
  <c r="H29" i="10"/>
  <c r="N28" i="10"/>
  <c r="L28" i="10"/>
  <c r="J28" i="10"/>
  <c r="H28" i="10"/>
  <c r="W25" i="10"/>
  <c r="E25" i="10"/>
  <c r="N25" i="10"/>
  <c r="L25" i="10"/>
  <c r="J25" i="10"/>
  <c r="I25" i="10"/>
  <c r="H25" i="10"/>
  <c r="N24" i="10"/>
  <c r="L24" i="10"/>
  <c r="J24" i="10"/>
  <c r="H24" i="10"/>
  <c r="W20" i="10"/>
  <c r="E20" i="10"/>
  <c r="N20" i="10"/>
  <c r="L20" i="10"/>
  <c r="J20" i="10"/>
  <c r="I20" i="10"/>
  <c r="H20" i="10"/>
  <c r="W18" i="10"/>
  <c r="E18" i="10"/>
  <c r="N18" i="10"/>
  <c r="L18" i="10"/>
  <c r="J18" i="10"/>
  <c r="I18" i="10"/>
  <c r="H18" i="10"/>
  <c r="N17" i="10"/>
  <c r="L17" i="10"/>
  <c r="J17" i="10"/>
  <c r="I17" i="10"/>
  <c r="N16" i="10"/>
  <c r="L16" i="10"/>
  <c r="J16" i="10"/>
  <c r="H16" i="10"/>
  <c r="N15" i="10"/>
  <c r="L15" i="10"/>
  <c r="J15" i="10"/>
  <c r="H15" i="10"/>
  <c r="N14" i="10"/>
  <c r="L14" i="10"/>
  <c r="J14" i="10"/>
  <c r="H14" i="10"/>
  <c r="D8" i="10"/>
  <c r="L5" i="7"/>
  <c r="K5" i="7"/>
  <c r="J5" i="7"/>
  <c r="I5" i="7"/>
  <c r="H5" i="7"/>
  <c r="G5" i="7"/>
  <c r="F5" i="7"/>
  <c r="E5" i="7"/>
  <c r="D5" i="7"/>
  <c r="C5" i="7"/>
  <c r="B5" i="7"/>
  <c r="AD5" i="8"/>
  <c r="X5" i="8"/>
  <c r="W5" i="8"/>
  <c r="V5" i="8"/>
  <c r="U5" i="8"/>
  <c r="T5" i="8"/>
  <c r="S5" i="8"/>
  <c r="R5" i="8"/>
  <c r="Q5" i="8"/>
  <c r="P5" i="8"/>
  <c r="O5" i="8"/>
  <c r="W68" i="9"/>
  <c r="E68" i="9"/>
  <c r="N68" i="9"/>
  <c r="L68" i="9"/>
  <c r="J68" i="9"/>
  <c r="I68" i="9"/>
  <c r="H68" i="9"/>
  <c r="W66" i="9"/>
  <c r="E66" i="9"/>
  <c r="N66" i="9"/>
  <c r="L66" i="9"/>
  <c r="J66" i="9"/>
  <c r="I66" i="9"/>
  <c r="H66" i="9"/>
  <c r="W64" i="9"/>
  <c r="E64" i="9"/>
  <c r="N64" i="9"/>
  <c r="L64" i="9"/>
  <c r="J64" i="9"/>
  <c r="I64" i="9"/>
  <c r="H64" i="9"/>
  <c r="N63" i="9"/>
  <c r="L63" i="9"/>
  <c r="J63" i="9"/>
  <c r="H63" i="9"/>
  <c r="W59" i="9"/>
  <c r="E59" i="9"/>
  <c r="N59" i="9"/>
  <c r="L59" i="9"/>
  <c r="J59" i="9"/>
  <c r="I59" i="9"/>
  <c r="H59" i="9"/>
  <c r="W57" i="9"/>
  <c r="E57" i="9"/>
  <c r="N57" i="9"/>
  <c r="L57" i="9"/>
  <c r="J57" i="9"/>
  <c r="I57" i="9"/>
  <c r="H57" i="9"/>
  <c r="N56" i="9"/>
  <c r="L56" i="9"/>
  <c r="J56" i="9"/>
  <c r="H56" i="9"/>
  <c r="W53" i="9"/>
  <c r="E53" i="9"/>
  <c r="N53" i="9"/>
  <c r="L53" i="9"/>
  <c r="J53" i="9"/>
  <c r="I53" i="9"/>
  <c r="H53" i="9"/>
  <c r="N52" i="9"/>
  <c r="L52" i="9"/>
  <c r="J52" i="9"/>
  <c r="H52" i="9"/>
  <c r="W49" i="9"/>
  <c r="E49" i="9"/>
  <c r="N49" i="9"/>
  <c r="L49" i="9"/>
  <c r="J49" i="9"/>
  <c r="I49" i="9"/>
  <c r="H49" i="9"/>
  <c r="N48" i="9"/>
  <c r="L48" i="9"/>
  <c r="J48" i="9"/>
  <c r="I48" i="9"/>
  <c r="N47" i="9"/>
  <c r="L47" i="9"/>
  <c r="J47" i="9"/>
  <c r="H47" i="9"/>
  <c r="W43" i="9"/>
  <c r="E43" i="9"/>
  <c r="N43" i="9"/>
  <c r="L43" i="9"/>
  <c r="J43" i="9"/>
  <c r="I43" i="9"/>
  <c r="H43" i="9"/>
  <c r="W41" i="9"/>
  <c r="E41" i="9"/>
  <c r="N41" i="9"/>
  <c r="L41" i="9"/>
  <c r="J41" i="9"/>
  <c r="I41" i="9"/>
  <c r="H41" i="9"/>
  <c r="N40" i="9"/>
  <c r="L40" i="9"/>
  <c r="J40" i="9"/>
  <c r="H40" i="9"/>
  <c r="N39" i="9"/>
  <c r="L39" i="9"/>
  <c r="J39" i="9"/>
  <c r="I39" i="9"/>
  <c r="N38" i="9"/>
  <c r="L38" i="9"/>
  <c r="J38" i="9"/>
  <c r="H38" i="9"/>
  <c r="W35" i="9"/>
  <c r="E35" i="9"/>
  <c r="N35" i="9"/>
  <c r="L35" i="9"/>
  <c r="J35" i="9"/>
  <c r="I35" i="9"/>
  <c r="H35" i="9"/>
  <c r="N34" i="9"/>
  <c r="L34" i="9"/>
  <c r="J34" i="9"/>
  <c r="H34" i="9"/>
  <c r="N33" i="9"/>
  <c r="L33" i="9"/>
  <c r="J33" i="9"/>
  <c r="H33" i="9"/>
  <c r="W30" i="9"/>
  <c r="E30" i="9"/>
  <c r="N30" i="9"/>
  <c r="L30" i="9"/>
  <c r="J30" i="9"/>
  <c r="I30" i="9"/>
  <c r="H30" i="9"/>
  <c r="N29" i="9"/>
  <c r="L29" i="9"/>
  <c r="J29" i="9"/>
  <c r="H29" i="9"/>
  <c r="N28" i="9"/>
  <c r="L28" i="9"/>
  <c r="J28" i="9"/>
  <c r="H28" i="9"/>
  <c r="N27" i="9"/>
  <c r="L27" i="9"/>
  <c r="J27" i="9"/>
  <c r="H27" i="9"/>
  <c r="N26" i="9"/>
  <c r="L26" i="9"/>
  <c r="J26" i="9"/>
  <c r="H26" i="9"/>
  <c r="N25" i="9"/>
  <c r="L25" i="9"/>
  <c r="J25" i="9"/>
  <c r="H25" i="9"/>
  <c r="N24" i="9"/>
  <c r="L24" i="9"/>
  <c r="J24" i="9"/>
  <c r="H24" i="9"/>
  <c r="W21" i="9"/>
  <c r="E21" i="9"/>
  <c r="N21" i="9"/>
  <c r="L21" i="9"/>
  <c r="J21" i="9"/>
  <c r="I21" i="9"/>
  <c r="H21" i="9"/>
  <c r="N20" i="9"/>
  <c r="L20" i="9"/>
  <c r="J20" i="9"/>
  <c r="H20" i="9"/>
  <c r="N19" i="9"/>
  <c r="L19" i="9"/>
  <c r="J19" i="9"/>
  <c r="H19" i="9"/>
  <c r="N18" i="9"/>
  <c r="L18" i="9"/>
  <c r="J18" i="9"/>
  <c r="H18" i="9"/>
  <c r="N17" i="9"/>
  <c r="L17" i="9"/>
  <c r="J17" i="9"/>
  <c r="H17" i="9"/>
  <c r="N16" i="9"/>
  <c r="L16" i="9"/>
  <c r="J16" i="9"/>
  <c r="H16" i="9"/>
  <c r="N15" i="9"/>
  <c r="L15" i="9"/>
  <c r="J15" i="9"/>
  <c r="H15" i="9"/>
  <c r="N14" i="9"/>
  <c r="L14" i="9"/>
  <c r="J14" i="9"/>
  <c r="H14" i="9"/>
  <c r="F25" i="6"/>
  <c r="F24" i="6"/>
  <c r="F23" i="6"/>
  <c r="D8" i="9"/>
  <c r="L4" i="7"/>
  <c r="K4" i="7"/>
  <c r="J4" i="7"/>
  <c r="I4" i="7"/>
  <c r="H4" i="7"/>
  <c r="G4" i="7"/>
  <c r="F4" i="7"/>
  <c r="E4" i="7"/>
  <c r="D4" i="7"/>
  <c r="C4" i="7"/>
  <c r="B4" i="7"/>
  <c r="J20" i="6"/>
  <c r="E20" i="6"/>
  <c r="D20" i="6"/>
  <c r="F19" i="6"/>
  <c r="F18" i="6"/>
  <c r="F17" i="6"/>
  <c r="F16" i="6"/>
  <c r="J14" i="6"/>
  <c r="F14" i="6"/>
  <c r="J13" i="6"/>
  <c r="F13" i="6"/>
  <c r="J12" i="6"/>
  <c r="F12" i="6"/>
  <c r="F1" i="6"/>
  <c r="F26" i="6" l="1"/>
  <c r="F20" i="6"/>
  <c r="J28" i="6" s="1"/>
  <c r="J31" i="6" l="1"/>
</calcChain>
</file>

<file path=xl/sharedStrings.xml><?xml version="1.0" encoding="utf-8"?>
<sst xmlns="http://schemas.openxmlformats.org/spreadsheetml/2006/main" count="2873" uniqueCount="582">
  <si>
    <t>Dodávateľ:</t>
  </si>
  <si>
    <t>Odberateľ: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</si>
  <si>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</si>
  <si>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</si>
  <si>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</si>
  <si>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</si>
  <si>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</si>
  <si>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</si>
  <si>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</si>
  <si>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</si>
  <si>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</si>
  <si>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</si>
  <si>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</si>
  <si>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</si>
  <si>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</si>
  <si>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</si>
  <si>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</si>
  <si>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</si>
  <si>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</si>
  <si>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</si>
  <si>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</si>
  <si>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</si>
  <si>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</si>
  <si>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</si>
  <si>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</si>
  <si>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</si>
  <si>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</si>
  <si>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</si>
  <si>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</si>
  <si>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</si>
  <si>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</si>
  <si>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</si>
  <si>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</si>
  <si>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</si>
  <si>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</si>
  <si>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</si>
  <si>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</si>
  <si>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</si>
  <si>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</si>
  <si>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</si>
  <si>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</si>
  <si>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</si>
  <si>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</si>
  <si>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</si>
  <si>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</si>
  <si>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</si>
  <si>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</si>
  <si>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</si>
  <si>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</si>
  <si>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</si>
  <si>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</si>
  <si>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</si>
  <si>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</si>
  <si>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</si>
  <si>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</si>
  <si>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</si>
  <si>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</si>
  <si>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</si>
  <si>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</si>
  <si>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</si>
  <si>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</si>
  <si>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</si>
  <si>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</si>
  <si>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</si>
  <si>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</si>
  <si>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</si>
  <si>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</si>
  <si>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</si>
  <si>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</si>
  <si>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</si>
  <si>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</si>
  <si>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</si>
  <si>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</si>
  <si>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</si>
  <si>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</si>
  <si>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</si>
  <si>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</si>
  <si>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</si>
  <si>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</si>
  <si>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</si>
  <si>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</si>
  <si>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</si>
  <si>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</si>
  <si>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</si>
  <si>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</si>
  <si>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</si>
  <si>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</si>
  <si>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</si>
  <si>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</si>
  <si>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</si>
  <si>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</si>
  <si>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</si>
  <si>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</si>
  <si>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</si>
  <si>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</si>
  <si>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</si>
  <si>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</si>
  <si>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</si>
  <si>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</si>
  <si>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</si>
  <si>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</si>
  <si>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</si>
  <si>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</si>
  <si>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</si>
  <si>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</si>
  <si>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</si>
  <si>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</si>
  <si>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</si>
  <si>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</si>
  <si>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</si>
  <si>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</si>
  <si>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</si>
  <si>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</si>
  <si>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</si>
  <si>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</si>
  <si>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</si>
  <si>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</si>
  <si>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</si>
  <si>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</si>
  <si>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</si>
  <si>
    <t>Nazov harku</t>
  </si>
  <si>
    <t>Nazov stavby</t>
  </si>
  <si>
    <t>Nazov objektu</t>
  </si>
  <si>
    <t>Nazov casti</t>
  </si>
  <si>
    <t>Nazov oddielu</t>
  </si>
  <si>
    <t>Nazov odboru</t>
  </si>
  <si>
    <t>Kod objektu</t>
  </si>
  <si>
    <t>Kod casti</t>
  </si>
  <si>
    <t>Kod oddielu</t>
  </si>
  <si>
    <t>Kod odboru</t>
  </si>
  <si>
    <t>Cislo objektu</t>
  </si>
  <si>
    <t>Cislo casti</t>
  </si>
  <si>
    <t>Cislo oddielu</t>
  </si>
  <si>
    <t>Cislo odboru</t>
  </si>
  <si>
    <t>HSVm</t>
  </si>
  <si>
    <t>Vzorec</t>
  </si>
  <si>
    <t>HSVd</t>
  </si>
  <si>
    <t>PSVm</t>
  </si>
  <si>
    <t>PSVd</t>
  </si>
  <si>
    <t>MCEm</t>
  </si>
  <si>
    <t>MCEd</t>
  </si>
  <si>
    <t>INEm</t>
  </si>
  <si>
    <t>INEd</t>
  </si>
  <si>
    <t>Edit !</t>
  </si>
  <si>
    <t>DPH 1.sadzba</t>
  </si>
  <si>
    <t>DPH 2.sadzba</t>
  </si>
  <si>
    <t/>
  </si>
  <si>
    <t>Stavba : TK Senica-úprava areálu celkovo</t>
  </si>
  <si>
    <t>R</t>
  </si>
  <si>
    <t xml:space="preserve">Spracoval:                                         </t>
  </si>
  <si>
    <t xml:space="preserve">Projektant: ODIS s.r.o. </t>
  </si>
  <si>
    <t xml:space="preserve">JKSO : </t>
  </si>
  <si>
    <t xml:space="preserve">Dodávateľ: ODIS s.r.o. </t>
  </si>
  <si>
    <t>Objekt : Nafukovacia tenisová hala</t>
  </si>
  <si>
    <t>Senica</t>
  </si>
  <si>
    <t>JKSO :</t>
  </si>
  <si>
    <t xml:space="preserve">ODIS s.r.o. </t>
  </si>
  <si>
    <t>01001 Žilina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</si>
  <si>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</si>
  <si>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</si>
  <si>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</si>
  <si>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</si>
  <si>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</si>
  <si>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</si>
  <si>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</si>
  <si>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</si>
  <si>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121101101</t>
  </si>
  <si>
    <t>Odstránenie ornice s premiestnením do 50 m</t>
  </si>
  <si>
    <t>m3</t>
  </si>
  <si>
    <t xml:space="preserve">                    </t>
  </si>
  <si>
    <t>12110-1101</t>
  </si>
  <si>
    <t>45.11.21</t>
  </si>
  <si>
    <t>EK</t>
  </si>
  <si>
    <t>S</t>
  </si>
  <si>
    <t>001</t>
  </si>
  <si>
    <t>122201102</t>
  </si>
  <si>
    <t>Odkopávky a prekopávky nezapaž. v horn. tr. 3 nad 100 do 1 000 m3</t>
  </si>
  <si>
    <t>12220-1102</t>
  </si>
  <si>
    <t>131201101</t>
  </si>
  <si>
    <t>Hĺbenie jám nezapaž. v horn. tr. 3 do 100 m3</t>
  </si>
  <si>
    <t>13120-1101</t>
  </si>
  <si>
    <t>162601102</t>
  </si>
  <si>
    <t>Vodorovné premiestnenie výkopu do 5000 m horn. tr. 1-4</t>
  </si>
  <si>
    <t>16260-1102</t>
  </si>
  <si>
    <t>45.11.24</t>
  </si>
  <si>
    <t>167101101</t>
  </si>
  <si>
    <t>Nakladanie výkopku do 100 m3 v horn. tr. 1-4</t>
  </si>
  <si>
    <t>16710-1101</t>
  </si>
  <si>
    <t>171201201</t>
  </si>
  <si>
    <t>Uloženie sypaniny na medziskládku-pozemok investora</t>
  </si>
  <si>
    <t>17120-1201</t>
  </si>
  <si>
    <t>232</t>
  </si>
  <si>
    <t>181006113</t>
  </si>
  <si>
    <t>Rozprestr. zeminy schop. zúrod. v rovine a v sklone do 1: 5, hr. 0,15-0,20 m</t>
  </si>
  <si>
    <t>m2</t>
  </si>
  <si>
    <t>18100-6113</t>
  </si>
  <si>
    <t>45.11.23</t>
  </si>
  <si>
    <t xml:space="preserve">1 - ZEMNE PRÁCE  spolu: </t>
  </si>
  <si>
    <t>2 - ZÁKLADY</t>
  </si>
  <si>
    <t>002</t>
  </si>
  <si>
    <t>211531111</t>
  </si>
  <si>
    <t>Výplň odvodňovacích rebier kamenivom hrubým drveným 16-63 mm</t>
  </si>
  <si>
    <t>21153-1111</t>
  </si>
  <si>
    <t>215901101</t>
  </si>
  <si>
    <t>Zhutnenie podložia z hor. súdr. do 92%PS a nesúdr. Id do 0,8</t>
  </si>
  <si>
    <t>21590-1101</t>
  </si>
  <si>
    <t>011</t>
  </si>
  <si>
    <t>273321411</t>
  </si>
  <si>
    <t>Základové dosky zo železobetónu tr. C25/30</t>
  </si>
  <si>
    <t>27332-1411</t>
  </si>
  <si>
    <t>45.25.32</t>
  </si>
  <si>
    <t>273351215</t>
  </si>
  <si>
    <t>Debnenie základových dosiek zhotovenie</t>
  </si>
  <si>
    <t>27335-1215</t>
  </si>
  <si>
    <t>273351216</t>
  </si>
  <si>
    <t>Debnenie základových dosiek odstránenie</t>
  </si>
  <si>
    <t>27335-1216</t>
  </si>
  <si>
    <t>273362021</t>
  </si>
  <si>
    <t>Výstuž základových dosiek zo zvarovaných sietí KARI</t>
  </si>
  <si>
    <t>t</t>
  </si>
  <si>
    <t>27336-2021</t>
  </si>
  <si>
    <t xml:space="preserve">2 - ZÁKLADY  spolu: </t>
  </si>
  <si>
    <t>5 - KOMUNIKÁCIE</t>
  </si>
  <si>
    <t>221</t>
  </si>
  <si>
    <t>564762111</t>
  </si>
  <si>
    <t>Podklad z kameniva hrub. drv. 4-32 mm s výpl. kamenivom hr. 200 mm</t>
  </si>
  <si>
    <t>56476-2111</t>
  </si>
  <si>
    <t>45.23.11</t>
  </si>
  <si>
    <t>564851111</t>
  </si>
  <si>
    <t>Podklad zo štrkodrvy ŠD 4-32 hr. 150 mm</t>
  </si>
  <si>
    <t>56485-1111</t>
  </si>
  <si>
    <t xml:space="preserve">5 - KOMUNIKÁCIE  spolu: </t>
  </si>
  <si>
    <t>9 - OSTATNÉ KONŠTRUKCIE A PRÁCE</t>
  </si>
  <si>
    <t>916561111</t>
  </si>
  <si>
    <t>Osadenie záhon. obrubníka betón. do lôžka z betónu tr. C 12/15 s bočnou oporou</t>
  </si>
  <si>
    <t>m</t>
  </si>
  <si>
    <t>91656-1111</t>
  </si>
  <si>
    <t>45.23.12</t>
  </si>
  <si>
    <t>MAT</t>
  </si>
  <si>
    <t>592173050</t>
  </si>
  <si>
    <t>Obrubník záhonový ABO 5-20</t>
  </si>
  <si>
    <t>kus</t>
  </si>
  <si>
    <t>26.61.11</t>
  </si>
  <si>
    <t>EZ</t>
  </si>
  <si>
    <t>918101111</t>
  </si>
  <si>
    <t>Lôžko pod obrubníky, krajníky, obruby z betónu tr. C 12/15</t>
  </si>
  <si>
    <t>91810-1111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</si>
  <si>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</si>
  <si>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</si>
  <si>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</si>
  <si>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</si>
  <si>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</si>
  <si>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711491171</t>
  </si>
  <si>
    <t>Zhotovenie izolácie položením podkladnej textílie vodor.</t>
  </si>
  <si>
    <t>I</t>
  </si>
  <si>
    <t>71149-1171</t>
  </si>
  <si>
    <t>45.22.20</t>
  </si>
  <si>
    <t>IK</t>
  </si>
  <si>
    <t>693665120</t>
  </si>
  <si>
    <t>Geotextília polypropylénová TATRATEX PP 300g/m2</t>
  </si>
  <si>
    <t>17.20.10</t>
  </si>
  <si>
    <t>IZ</t>
  </si>
  <si>
    <t xml:space="preserve">711 - Izolácie proti vode a vlhkosti  spolu: </t>
  </si>
  <si>
    <t>767 - Konštrukcie doplnk. kovové stavebné</t>
  </si>
  <si>
    <t>767</t>
  </si>
  <si>
    <t>767996102</t>
  </si>
  <si>
    <t>Dodávka a montáž nafukovacej haly, vrátane technológie a vybavenia</t>
  </si>
  <si>
    <t>komplet</t>
  </si>
  <si>
    <t>76799-6102</t>
  </si>
  <si>
    <t>45.42.12</t>
  </si>
  <si>
    <t xml:space="preserve">767 - Konštrukcie doplnk. kovové stavebné  spolu: </t>
  </si>
  <si>
    <t>999 - PSV ostatné</t>
  </si>
  <si>
    <t>700</t>
  </si>
  <si>
    <t>999997006</t>
  </si>
  <si>
    <t>Dodavka a montáž športového povrchu-antuka vrátane vebavenia ihrísk</t>
  </si>
  <si>
    <t>99999-7006</t>
  </si>
  <si>
    <t>45.34.32</t>
  </si>
  <si>
    <t xml:space="preserve">999 - PSV ostatné  spolu: </t>
  </si>
  <si>
    <t xml:space="preserve">PRÁCE A DODÁVKY PSV  spolu: </t>
  </si>
  <si>
    <t>PRÁCE A DODÁVKY M</t>
  </si>
  <si>
    <t>M22 - 156 Montáž oznam. signal. a zab. zariadení</t>
  </si>
  <si>
    <t>922</t>
  </si>
  <si>
    <t>221701089</t>
  </si>
  <si>
    <t>Dodávka a montáž kamerového systému</t>
  </si>
  <si>
    <t>M</t>
  </si>
  <si>
    <t>74455-1089</t>
  </si>
  <si>
    <t>45.21.45</t>
  </si>
  <si>
    <t>MK</t>
  </si>
  <si>
    <t xml:space="preserve">M22 - 156 Montáž oznam. signal. a zab. zariadení  spolu: </t>
  </si>
  <si>
    <t xml:space="preserve">PRÁCE A DODÁVKY M  spolu: </t>
  </si>
  <si>
    <t>Za rozpočet celkom</t>
  </si>
  <si>
    <t>Prehlad_1___</t>
  </si>
  <si>
    <t>1</t>
  </si>
  <si>
    <t>..Objekt : Nafukovacia tenisová hala</t>
  </si>
  <si>
    <t>Časť : Osadenie "L" profilov pre antuku</t>
  </si>
  <si>
    <t>953921115</t>
  </si>
  <si>
    <t>Dlaždice bet. 50 x 25 x 6 cm kladené jednotlivo</t>
  </si>
  <si>
    <t>95392-1115</t>
  </si>
  <si>
    <t>45.45.13</t>
  </si>
  <si>
    <t>953922112</t>
  </si>
  <si>
    <t>Osadenie chráničiek pre kotevné stĺpiky siete</t>
  </si>
  <si>
    <t>95392-2112</t>
  </si>
  <si>
    <t>959231130</t>
  </si>
  <si>
    <t>Obrubný pás "L" profilov</t>
  </si>
  <si>
    <t>95923-1131</t>
  </si>
  <si>
    <t>133353100</t>
  </si>
  <si>
    <t>Uholník nerovnoramenný oceľ 60x30x2,5mm</t>
  </si>
  <si>
    <t>27.10.70</t>
  </si>
  <si>
    <t>767911813</t>
  </si>
  <si>
    <t>Demontáž drôteného pletiva so štvorcovými okami výšky cez 2,0 m, vrátane stĺpikov</t>
  </si>
  <si>
    <t>76791-1813</t>
  </si>
  <si>
    <t>45.34.10</t>
  </si>
  <si>
    <t>783 - Nátery</t>
  </si>
  <si>
    <t>783</t>
  </si>
  <si>
    <t>783222100</t>
  </si>
  <si>
    <t>Nátery kov. stav. doplnk. konštr. syntet. dvojnásobné</t>
  </si>
  <si>
    <t>78322-2100</t>
  </si>
  <si>
    <t>45.44.21</t>
  </si>
  <si>
    <t>783226100</t>
  </si>
  <si>
    <t>Nátery kov. stav. doplnk. konštr. syntet. základné</t>
  </si>
  <si>
    <t>78322-6100</t>
  </si>
  <si>
    <t xml:space="preserve">783 - Nátery  spolu: </t>
  </si>
  <si>
    <t>Prehlad_1_1__</t>
  </si>
  <si>
    <t>Časť : Osadenie L profilov pre antuku</t>
  </si>
  <si>
    <t>....Časť : Osadenie L profilov pre antuku</t>
  </si>
  <si>
    <t>Objekt : Prístupová spevnená plocha-spodné vrstvy štrk+cestný betón</t>
  </si>
  <si>
    <t>112201101</t>
  </si>
  <si>
    <t>Odstránenie pňov priemer do 300 mm</t>
  </si>
  <si>
    <t>11220-1101</t>
  </si>
  <si>
    <t>45.11.12</t>
  </si>
  <si>
    <t>113107136</t>
  </si>
  <si>
    <t>Odstránenie podkladov alebo krytov z betónu vyst. sieť. hr. do 150 mm, do 200 m2</t>
  </si>
  <si>
    <t>11310-7136</t>
  </si>
  <si>
    <t>45.11.11</t>
  </si>
  <si>
    <t>162201102</t>
  </si>
  <si>
    <t>Vodorovné premiestnenie výkopu do 50 m horn. tr. 1-4</t>
  </si>
  <si>
    <t>16220-1102</t>
  </si>
  <si>
    <t>564751111</t>
  </si>
  <si>
    <t>Podklad z kameniva hrub. drveného ŠD,31,5 Gc hr. 150 mm</t>
  </si>
  <si>
    <t>56475-1111</t>
  </si>
  <si>
    <t>564752113</t>
  </si>
  <si>
    <t>Podklad z kameniva hrub. drveného ŠD,45,0 Gc s výpl. kamenivom hr. 170 mm</t>
  </si>
  <si>
    <t>56475-2113</t>
  </si>
  <si>
    <t>581133314</t>
  </si>
  <si>
    <t>Kryt cementobetónový vozoviek skupiny CB III hr. 180 mm</t>
  </si>
  <si>
    <t>58113-3314</t>
  </si>
  <si>
    <t>6 - ÚPRAVY POVRCHOV, PODLAHY, VÝPLNE</t>
  </si>
  <si>
    <t>631351101</t>
  </si>
  <si>
    <t>Debnenie stien, rýh a otvorov v podlahách zhotovenie-kryt</t>
  </si>
  <si>
    <t>63135-1101</t>
  </si>
  <si>
    <t>631351102</t>
  </si>
  <si>
    <t>Debnenie stien, rýh a otvorov v podlahách odstránenie-kryt</t>
  </si>
  <si>
    <t>63135-1102</t>
  </si>
  <si>
    <t>631361921</t>
  </si>
  <si>
    <t>Výstuž betónových mazanín zo zvarovaných sietí ťahaných</t>
  </si>
  <si>
    <t>63136-1921</t>
  </si>
  <si>
    <t xml:space="preserve">6 - ÚPRAVY POVRCHOV, PODLAHY, VÝPLNE  spolu: </t>
  </si>
  <si>
    <t>693108050</t>
  </si>
  <si>
    <t>Geotextília Fibertex F55 vozovková pri výstavbe nových komunikácií bal.2x100m</t>
  </si>
  <si>
    <t>balenie</t>
  </si>
  <si>
    <t xml:space="preserve">  .  .  </t>
  </si>
  <si>
    <t>919722111</t>
  </si>
  <si>
    <t>Dilatačné škáry rezané priečne, rezanie škár š. 2 až 5 mm</t>
  </si>
  <si>
    <t>91972-2111</t>
  </si>
  <si>
    <t>Prehlad_2___</t>
  </si>
  <si>
    <t>2</t>
  </si>
  <si>
    <t>..Objekt : Prístupová spevnená plocha-spodné vrstvy štrk+cestný betón</t>
  </si>
  <si>
    <t>Objekt : Prívod vody pitnej do haly+elektro prívod hala+VO+Okurtov</t>
  </si>
  <si>
    <t>132201101</t>
  </si>
  <si>
    <t>Hĺbenie rýh šírka do 60 cm v horn. tr. 3 do 100 m3</t>
  </si>
  <si>
    <t>13220-1101</t>
  </si>
  <si>
    <t>141802102</t>
  </si>
  <si>
    <t>Riadené mikrotunelovanie do 25 m, priemer do 63 mm, tr. 3</t>
  </si>
  <si>
    <t>14180-2102</t>
  </si>
  <si>
    <t>2865P4006</t>
  </si>
  <si>
    <t>Rúra pre rozvod vody PE100, vonk. priem. 50x3,0 mm-chranička</t>
  </si>
  <si>
    <t>25.21.22</t>
  </si>
  <si>
    <t xml:space="preserve">050C170/100         </t>
  </si>
  <si>
    <t>174101101</t>
  </si>
  <si>
    <t>Zásyp zhutnený jám, rýh, šachiet alebo okolo objektu</t>
  </si>
  <si>
    <t>17410-1101</t>
  </si>
  <si>
    <t>175101101</t>
  </si>
  <si>
    <t>Obsyp potrubia bez prehodenia sypaniny</t>
  </si>
  <si>
    <t>17510-1101</t>
  </si>
  <si>
    <t>583311750</t>
  </si>
  <si>
    <t>Kamenivo ťažené drobné frakcia 0-4 UBII</t>
  </si>
  <si>
    <t>14.21.12</t>
  </si>
  <si>
    <t>4 - VODOROVNÉ KONŠTRUKCIE</t>
  </si>
  <si>
    <t>271</t>
  </si>
  <si>
    <t>451573111</t>
  </si>
  <si>
    <t>Lôžko pod potrubie, stoky v otvorenom výkope z piesku a štrkopiesku</t>
  </si>
  <si>
    <t>45157-3111</t>
  </si>
  <si>
    <t>45.21.41</t>
  </si>
  <si>
    <t xml:space="preserve">4 - VODOROVNÉ KONŠTRUKCIE  spolu: </t>
  </si>
  <si>
    <t>8 - RÚROVÉ VEDENIA</t>
  </si>
  <si>
    <t>894421111</t>
  </si>
  <si>
    <t>Osadenie prefabrikovaných šachiet do 4 t</t>
  </si>
  <si>
    <t>89442-1111</t>
  </si>
  <si>
    <t>2863N2502</t>
  </si>
  <si>
    <t>Šachta vodomerná betonova 1200x900x1500</t>
  </si>
  <si>
    <t xml:space="preserve">4500134             </t>
  </si>
  <si>
    <t>899101111</t>
  </si>
  <si>
    <t>Osadenie poklopov liatinových, oceľových s rámom do 50 kg</t>
  </si>
  <si>
    <t>89910-1111</t>
  </si>
  <si>
    <t xml:space="preserve">8 - RÚROVÉ VEDENIA  spolu: </t>
  </si>
  <si>
    <t>553400200</t>
  </si>
  <si>
    <t>Poklop oceľový ľahký 60x60 cm</t>
  </si>
  <si>
    <t>28.12.10</t>
  </si>
  <si>
    <t>722 - Vnútorný vodovod</t>
  </si>
  <si>
    <t>721</t>
  </si>
  <si>
    <t>722171213</t>
  </si>
  <si>
    <t>Potrubie vodov. z rúrok PE rad stred. ťažk. rPE D 32/3,4</t>
  </si>
  <si>
    <t>72217-1213</t>
  </si>
  <si>
    <t>45.33.20</t>
  </si>
  <si>
    <t>722230103</t>
  </si>
  <si>
    <t>Armat. vodov. s 2 závitmi, ventil priamy KE 83 T G 1</t>
  </si>
  <si>
    <t>72223-0103</t>
  </si>
  <si>
    <t xml:space="preserve">722 - Vnútorný vodovod  spolu: </t>
  </si>
  <si>
    <t>M21 - 155 Elektromontáže</t>
  </si>
  <si>
    <t>921</t>
  </si>
  <si>
    <t>210010003</t>
  </si>
  <si>
    <t>Montáž el-inšt rúrky (plast) ohybná, pod omietku D25 (d23)mm</t>
  </si>
  <si>
    <t>74211-0003</t>
  </si>
  <si>
    <t>45.31.1*</t>
  </si>
  <si>
    <t>345650I493</t>
  </si>
  <si>
    <t>Rúrka el-inšt PVC ohybná 084058 : FXP Turbo® 25 BK, čierna</t>
  </si>
  <si>
    <t>31.20.27</t>
  </si>
  <si>
    <t xml:space="preserve">084058              </t>
  </si>
  <si>
    <t>MZ</t>
  </si>
  <si>
    <t>210220022</t>
  </si>
  <si>
    <t>Montáž uzemňovacieho vedenia v zemi, FeZn drôt D8-10mm, spojenie svorkami</t>
  </si>
  <si>
    <t>74531-0022</t>
  </si>
  <si>
    <t>3549000A00</t>
  </si>
  <si>
    <t>Kruhový bleskozvodný, uzemňovací drôt (FeZn) D8 [0,40kg/m]</t>
  </si>
  <si>
    <t>kg</t>
  </si>
  <si>
    <t>31.20.10</t>
  </si>
  <si>
    <t xml:space="preserve">t195008             </t>
  </si>
  <si>
    <t>210220025</t>
  </si>
  <si>
    <t>Montáž uzemňovacieho vedenia v zemi, FeZn pás do 120mm2, spojenie svorkami</t>
  </si>
  <si>
    <t>74531-0025</t>
  </si>
  <si>
    <t>3549000A34</t>
  </si>
  <si>
    <t>Plochá uzemňovacia páska (FeZn) 30x4 [0,95kg/m]</t>
  </si>
  <si>
    <t xml:space="preserve">t195304             </t>
  </si>
  <si>
    <t>210220301</t>
  </si>
  <si>
    <t>Montáž bleskozvodnej svorky do 2 skrutiek (SS,SP1,SR 03)</t>
  </si>
  <si>
    <t>74524-0301</t>
  </si>
  <si>
    <t>3549040A42</t>
  </si>
  <si>
    <t>Svorka odbočná, spojovacia (FeZn) : SR 02, pre uzemňovaciu pásku 30x4 (4xM8)</t>
  </si>
  <si>
    <t xml:space="preserve">f616122             </t>
  </si>
  <si>
    <t>3549040A50</t>
  </si>
  <si>
    <t>Svorka uzemňovacia (FeZn) : SR 03 A, spojenie kruhových vodičov a pásoviny (2xR8)</t>
  </si>
  <si>
    <t xml:space="preserve">f616211             </t>
  </si>
  <si>
    <t>210810052</t>
  </si>
  <si>
    <t>Montáž, kábel Cu 750V uložený pevne CYKY 4x6</t>
  </si>
  <si>
    <t>74221-0052</t>
  </si>
  <si>
    <t>341203M230</t>
  </si>
  <si>
    <t>Kábel Cu 750V : CYKY-J 4x6</t>
  </si>
  <si>
    <t>31.30.13</t>
  </si>
  <si>
    <t xml:space="preserve">CYKY 4x6            </t>
  </si>
  <si>
    <t>210810054</t>
  </si>
  <si>
    <t>Montáž, kábel Cu 750V uložený pevne CYKY 4x16</t>
  </si>
  <si>
    <t>74221-0054</t>
  </si>
  <si>
    <t>341203M250</t>
  </si>
  <si>
    <t>Kábel Cu 750V : CYKY-J 4x16</t>
  </si>
  <si>
    <t xml:space="preserve">CYKY 4x16           </t>
  </si>
  <si>
    <t>210901015</t>
  </si>
  <si>
    <t>Montáž, kábel Al 750V voľne uložený AYKY 4x16</t>
  </si>
  <si>
    <t>74223-1015</t>
  </si>
  <si>
    <t>341400M140</t>
  </si>
  <si>
    <t>Kábel Al 750V : AYKY-J 4x16</t>
  </si>
  <si>
    <t xml:space="preserve">AYKY 4x16           </t>
  </si>
  <si>
    <t>213291110</t>
  </si>
  <si>
    <t>Dodávka a montáž osvetlenia kurtov</t>
  </si>
  <si>
    <t>74381-1110</t>
  </si>
  <si>
    <t xml:space="preserve">M21 - 155 Elektromontáže  spolu: </t>
  </si>
  <si>
    <t>M46 - 202 Zemné práce pri ext. montážach</t>
  </si>
  <si>
    <t>946</t>
  </si>
  <si>
    <t>460490012</t>
  </si>
  <si>
    <t>Zakrytie káblov výstražnou fóliou PVC šírky 33cm</t>
  </si>
  <si>
    <t>19049-0012</t>
  </si>
  <si>
    <t>45.21.44</t>
  </si>
  <si>
    <t>2832F0507</t>
  </si>
  <si>
    <t>Fólia výstražná Červená, šír.300, hr.0,075 mm - 84 30 60</t>
  </si>
  <si>
    <t>25.21.30</t>
  </si>
  <si>
    <t xml:space="preserve">84 30 60            </t>
  </si>
  <si>
    <t xml:space="preserve">M46 - 202 Zemné práce pri ext. montážach  spolu: </t>
  </si>
  <si>
    <t>Prehlad_5___</t>
  </si>
  <si>
    <t>5</t>
  </si>
  <si>
    <t>..Objekt : Prívod vody pitnej do haly+elektro prívod hala+VO+Okurtov</t>
  </si>
  <si>
    <t>Časť : Prívod elektro od technológie do vodarne a tiež do šachty kurty</t>
  </si>
  <si>
    <t>210810017</t>
  </si>
  <si>
    <t>Montáž, kábel Cu 750V voľne uložený CYKY 5x4-16</t>
  </si>
  <si>
    <t>74221-0017</t>
  </si>
  <si>
    <t>341203M320</t>
  </si>
  <si>
    <t>Kábel Cu 750V : CYKY-J 5x4</t>
  </si>
  <si>
    <t xml:space="preserve">CYKY 5x4            </t>
  </si>
  <si>
    <t>341203M330</t>
  </si>
  <si>
    <t>Kábel Cu 750V : CYKY-J 5x6</t>
  </si>
  <si>
    <t xml:space="preserve">CYKY 5x6            </t>
  </si>
  <si>
    <t>Prehlad_5_1__</t>
  </si>
  <si>
    <t>....Časť : Prívod elektro od technológie do vodarne a tiež do šachty kurty</t>
  </si>
  <si>
    <t>Časť : Prívod voda z vodarne do šachty 2xPE50+ovladací kábel</t>
  </si>
  <si>
    <t>722170947</t>
  </si>
  <si>
    <t>Opr. vodov. potrubia z PE, spojky pre rúrky z rPE K285 G 2</t>
  </si>
  <si>
    <t>72217-0947</t>
  </si>
  <si>
    <t>722171225</t>
  </si>
  <si>
    <t>Potrubie vodov. z rúrok PE rad ťažk. rPE D 50/8,3</t>
  </si>
  <si>
    <t>72217-1225</t>
  </si>
  <si>
    <t>210810018</t>
  </si>
  <si>
    <t>Montáž, kábel Cu 750V voľne uložený CYKY 7x1,5</t>
  </si>
  <si>
    <t>74221-0018</t>
  </si>
  <si>
    <t>341203M400</t>
  </si>
  <si>
    <t>Kábel Cu 750V : CYKY-J 7x1,5</t>
  </si>
  <si>
    <t xml:space="preserve">CYKY 7x1,5          </t>
  </si>
  <si>
    <t>Prehlad_5_2__</t>
  </si>
  <si>
    <t>....Časť : Prívod voda z vodarne do šachty 2xPE50+ovladací kábel</t>
  </si>
  <si>
    <t>Časť : Rozvod vody po kurtoch PE32</t>
  </si>
  <si>
    <t>722220213</t>
  </si>
  <si>
    <t>Koleno prechodové 90° PPR PN 20 D 32 x G 1s kovovým vnútorným závitom</t>
  </si>
  <si>
    <t>72222-0213</t>
  </si>
  <si>
    <t>722220223</t>
  </si>
  <si>
    <t>T-kus PPR PN 20 D 32 x G 1 x D 32 s kovovým vnútorným závitom</t>
  </si>
  <si>
    <t>72222-0223</t>
  </si>
  <si>
    <t>722220233</t>
  </si>
  <si>
    <t>Prechodka dGK PPR PN 20 D 32 x G 1 s kovovým vnútorným závitom</t>
  </si>
  <si>
    <t>72222-0233</t>
  </si>
  <si>
    <t>722231013</t>
  </si>
  <si>
    <t>Armat. vodov. s 2 závitmi, ventil priamy KE 125 C G 1</t>
  </si>
  <si>
    <t>72223-1013</t>
  </si>
  <si>
    <t>Prehlad_5_3__</t>
  </si>
  <si>
    <t>3</t>
  </si>
  <si>
    <t>....Časť : Rozvod vody po kurtoch PE32</t>
  </si>
  <si>
    <t>Objekt : Prívod vody šachta-zo studne</t>
  </si>
  <si>
    <t>132201109</t>
  </si>
  <si>
    <t>Príplatok za lepivosť horniny tr. 3 v rýhach š. do 60 cm</t>
  </si>
  <si>
    <t>13220-1109</t>
  </si>
  <si>
    <t>013</t>
  </si>
  <si>
    <t>975141103</t>
  </si>
  <si>
    <t>Jadrové vrty diamantovými korunkami do D 30 mm do stien betónových alebo obkladov</t>
  </si>
  <si>
    <t>cm</t>
  </si>
  <si>
    <t>97514-1103</t>
  </si>
  <si>
    <t>722131914</t>
  </si>
  <si>
    <t>Opr. vodov. ocel. potr. záv. vsadenie odbočky do potr. DN 32</t>
  </si>
  <si>
    <t>súbor</t>
  </si>
  <si>
    <t>72213-1914</t>
  </si>
  <si>
    <t>722131934</t>
  </si>
  <si>
    <t>Opr. vodov. ocel. potr. záv. prepojenie stáv. potrubia DN 32</t>
  </si>
  <si>
    <t>72213-1934</t>
  </si>
  <si>
    <t>Prehlad_3___</t>
  </si>
  <si>
    <t>..Objekt : Prívod vody šachta-zo studne</t>
  </si>
  <si>
    <t>Časť : Prepojenie vody-ventil so zemnou súpravou</t>
  </si>
  <si>
    <t>899401111</t>
  </si>
  <si>
    <t>Osadenie poklopov liatinových ventilových</t>
  </si>
  <si>
    <t>89940-1111</t>
  </si>
  <si>
    <t>4222L2831</t>
  </si>
  <si>
    <t>Poklop ventilový Y 4510 voda</t>
  </si>
  <si>
    <t>29.13.13</t>
  </si>
  <si>
    <t>722239104</t>
  </si>
  <si>
    <t>Montáž vodov. armatúr s 2 závitmi G 5/4</t>
  </si>
  <si>
    <t>72223-9104</t>
  </si>
  <si>
    <t>4222I0203</t>
  </si>
  <si>
    <t>Posúvač domovej prípojky - DN 5/4"</t>
  </si>
  <si>
    <t xml:space="preserve">2500                </t>
  </si>
  <si>
    <t>722262203</t>
  </si>
  <si>
    <t>Montáž vodomera pre vodu do 30° C závitového G 1</t>
  </si>
  <si>
    <t>72226-2203</t>
  </si>
  <si>
    <t>388214640</t>
  </si>
  <si>
    <t>Vodomer na studenú užitk. vodu MS-NQN6 XN.EBH 150mm 1-certifikovaný overený</t>
  </si>
  <si>
    <t>33.20.63</t>
  </si>
  <si>
    <t>484A03011</t>
  </si>
  <si>
    <t>Držiak rozstupu zostava</t>
  </si>
  <si>
    <t>28.22.12</t>
  </si>
  <si>
    <t xml:space="preserve">009494              </t>
  </si>
  <si>
    <t>Prehlad_3_1__</t>
  </si>
  <si>
    <t>....Časť : Prepojenie vody-ventil so zemnou súpravou</t>
  </si>
  <si>
    <t>Spolu:</t>
  </si>
  <si>
    <t xml:space="preserve"> NUS celkom</t>
  </si>
  <si>
    <t xml:space="preserve"> IN celkom</t>
  </si>
  <si>
    <t xml:space="preserve"> ON celkom</t>
  </si>
  <si>
    <t>DPH 1. sadzba</t>
  </si>
  <si>
    <t>DPH 2. sadzba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</si>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</sst>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0" formatCode="#,##0&quot; 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2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5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55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top" wrapText="1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" fontId="1" fillId="0" borderId="0" xfId="0" applyNumberFormat="1" applyFont="1"/>
    <xf numFmtId="49" fontId="1" fillId="0" borderId="53" xfId="0" applyNumberFormat="1" applyFont="1" applyBorder="1" applyAlignment="1">
      <alignment horizontal="center" vertical="top" wrapText="1"/>
    </xf>
    <xf numFmtId="49" fontId="1" fillId="0" borderId="54" xfId="0" applyNumberFormat="1" applyFont="1" applyBorder="1" applyAlignment="1">
      <alignment horizontal="center"/>
    </xf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62" xfId="49" applyFont="1" applyBorder="1" applyAlignment="1">
      <alignment horizontal="right" vertical="center"/>
    </xf>
    <xf numFmtId="0" fontId="1" fillId="0" borderId="6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64" xfId="49" applyFont="1" applyBorder="1" applyAlignment="1">
      <alignment horizontal="left" vertical="center"/>
    </xf>
    <xf numFmtId="0" fontId="1" fillId="0" borderId="65" xfId="49" applyFont="1" applyBorder="1" applyAlignment="1">
      <alignment horizontal="left" vertical="center"/>
    </xf>
    <xf numFmtId="0" fontId="1" fillId="0" borderId="66" xfId="49" applyFont="1" applyBorder="1" applyAlignment="1">
      <alignment horizontal="left" vertical="center"/>
    </xf>
    <xf numFmtId="0" fontId="1" fillId="0" borderId="55" xfId="49" applyFont="1" applyBorder="1" applyAlignment="1">
      <alignment horizontal="right" vertical="center"/>
    </xf>
    <xf numFmtId="3" fontId="1" fillId="0" borderId="67" xfId="49" applyNumberFormat="1" applyFont="1" applyBorder="1" applyAlignment="1">
      <alignment horizontal="right" vertical="center"/>
    </xf>
    <xf numFmtId="0" fontId="1" fillId="0" borderId="63" xfId="49" applyFont="1" applyBorder="1" applyAlignment="1">
      <alignment horizontal="right" vertical="center"/>
    </xf>
    <xf numFmtId="3" fontId="1" fillId="0" borderId="68" xfId="49" applyNumberFormat="1" applyFont="1" applyBorder="1" applyAlignment="1">
      <alignment horizontal="right" vertical="center"/>
    </xf>
    <xf numFmtId="0" fontId="1" fillId="0" borderId="65" xfId="49" applyFont="1" applyBorder="1" applyAlignment="1">
      <alignment horizontal="right" vertical="center"/>
    </xf>
    <xf numFmtId="3" fontId="1" fillId="0" borderId="69" xfId="49" applyNumberFormat="1" applyFont="1" applyBorder="1" applyAlignment="1">
      <alignment horizontal="right" vertical="center"/>
    </xf>
    <xf numFmtId="0" fontId="1" fillId="0" borderId="66" xfId="49" applyFont="1" applyBorder="1" applyAlignment="1">
      <alignment horizontal="right" vertical="center"/>
    </xf>
    <xf numFmtId="0" fontId="3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1" xfId="49" applyFont="1" applyBorder="1" applyAlignment="1">
      <alignment horizontal="center" vertical="center"/>
    </xf>
    <xf numFmtId="0" fontId="1" fillId="0" borderId="72" xfId="49" applyFont="1" applyBorder="1" applyAlignment="1">
      <alignment horizontal="center" vertical="center"/>
    </xf>
    <xf numFmtId="0" fontId="1" fillId="0" borderId="73" xfId="49" applyFont="1" applyBorder="1" applyAlignment="1">
      <alignment horizontal="center" vertical="center"/>
    </xf>
    <xf numFmtId="0" fontId="1" fillId="0" borderId="74" xfId="49" applyFont="1" applyBorder="1" applyAlignment="1">
      <alignment horizontal="center" vertical="center"/>
    </xf>
    <xf numFmtId="0" fontId="1" fillId="0" borderId="75" xfId="49" applyFont="1" applyBorder="1" applyAlignment="1">
      <alignment horizontal="left" vertical="center"/>
    </xf>
    <xf numFmtId="0" fontId="1" fillId="0" borderId="77" xfId="49" applyFont="1" applyBorder="1" applyAlignment="1">
      <alignment horizontal="left" vertical="center"/>
    </xf>
    <xf numFmtId="0" fontId="1" fillId="0" borderId="78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9" xfId="49" applyFont="1" applyBorder="1" applyAlignment="1">
      <alignment horizontal="left" vertical="center"/>
    </xf>
    <xf numFmtId="0" fontId="1" fillId="0" borderId="51" xfId="49" applyFont="1" applyBorder="1" applyAlignment="1">
      <alignment horizontal="center" vertical="center"/>
    </xf>
    <xf numFmtId="0" fontId="1" fillId="0" borderId="52" xfId="49" applyFont="1" applyBorder="1" applyAlignment="1">
      <alignment horizontal="left" vertical="center"/>
    </xf>
    <xf numFmtId="0" fontId="1" fillId="0" borderId="83" xfId="49" applyFont="1" applyBorder="1" applyAlignment="1">
      <alignment horizontal="center" vertical="center"/>
    </xf>
    <xf numFmtId="0" fontId="1" fillId="0" borderId="73" xfId="49" applyFont="1" applyBorder="1" applyAlignment="1">
      <alignment horizontal="left" vertical="center"/>
    </xf>
    <xf numFmtId="0" fontId="1" fillId="0" borderId="84" xfId="49" applyFont="1" applyBorder="1" applyAlignment="1">
      <alignment horizontal="center" vertical="center"/>
    </xf>
    <xf numFmtId="0" fontId="1" fillId="0" borderId="85" xfId="49" applyFont="1" applyBorder="1" applyAlignment="1">
      <alignment horizontal="center" vertical="center"/>
    </xf>
    <xf numFmtId="10" fontId="1" fillId="0" borderId="64" xfId="49" applyNumberFormat="1" applyFont="1" applyBorder="1" applyAlignment="1">
      <alignment horizontal="right" vertical="center"/>
    </xf>
    <xf numFmtId="10" fontId="1" fillId="0" borderId="86" xfId="49" applyNumberFormat="1" applyFont="1" applyBorder="1" applyAlignment="1">
      <alignment horizontal="right" vertical="center"/>
    </xf>
    <xf numFmtId="10" fontId="1" fillId="0" borderId="58" xfId="49" applyNumberFormat="1" applyFont="1" applyBorder="1" applyAlignment="1">
      <alignment horizontal="right" vertical="center"/>
    </xf>
    <xf numFmtId="10" fontId="1" fillId="0" borderId="87" xfId="49" applyNumberFormat="1" applyFont="1" applyBorder="1" applyAlignment="1">
      <alignment horizontal="right" vertical="center"/>
    </xf>
    <xf numFmtId="0" fontId="1" fillId="0" borderId="81" xfId="49" applyFont="1" applyBorder="1" applyAlignment="1">
      <alignment horizontal="left" vertical="center"/>
    </xf>
    <xf numFmtId="0" fontId="1" fillId="0" borderId="83" xfId="49" applyFont="1" applyBorder="1" applyAlignment="1">
      <alignment horizontal="right" vertical="center"/>
    </xf>
    <xf numFmtId="0" fontId="1" fillId="0" borderId="89" xfId="49" applyFont="1" applyBorder="1" applyAlignment="1">
      <alignment horizontal="center" vertical="center"/>
    </xf>
    <xf numFmtId="0" fontId="1" fillId="0" borderId="90" xfId="49" applyFont="1" applyBorder="1" applyAlignment="1">
      <alignment horizontal="left" vertical="center"/>
    </xf>
    <xf numFmtId="0" fontId="1" fillId="0" borderId="90" xfId="49" applyFont="1" applyBorder="1" applyAlignment="1">
      <alignment horizontal="right" vertical="center"/>
    </xf>
    <xf numFmtId="0" fontId="1" fillId="0" borderId="91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9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92" xfId="49" applyFont="1" applyBorder="1" applyAlignment="1">
      <alignment horizontal="right" vertical="center"/>
    </xf>
    <xf numFmtId="3" fontId="1" fillId="0" borderId="92" xfId="49" applyNumberFormat="1" applyFont="1" applyBorder="1" applyAlignment="1">
      <alignment horizontal="right" vertical="center"/>
    </xf>
    <xf numFmtId="3" fontId="1" fillId="0" borderId="93" xfId="49" applyNumberFormat="1" applyFont="1" applyBorder="1" applyAlignment="1">
      <alignment horizontal="right" vertical="center"/>
    </xf>
    <xf numFmtId="0" fontId="3" fillId="0" borderId="94" xfId="49" applyFont="1" applyBorder="1" applyAlignment="1">
      <alignment horizontal="center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0" xfId="49" applyFont="1" applyBorder="1" applyAlignment="1">
      <alignment horizontal="center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0" fontId="1" fillId="0" borderId="99" xfId="49" applyFont="1" applyBorder="1" applyAlignment="1">
      <alignment horizontal="left" vertical="center"/>
    </xf>
    <xf numFmtId="0" fontId="1" fillId="0" borderId="100" xfId="49" applyFont="1" applyBorder="1" applyAlignment="1">
      <alignment horizontal="left" vertical="center"/>
    </xf>
    <xf numFmtId="0" fontId="1" fillId="0" borderId="101" xfId="49" applyFont="1" applyBorder="1" applyAlignment="1">
      <alignment horizontal="left" vertical="center"/>
    </xf>
    <xf numFmtId="0" fontId="1" fillId="0" borderId="102" xfId="49" applyFont="1" applyBorder="1" applyAlignment="1">
      <alignment horizontal="lef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101" xfId="49" applyNumberFormat="1" applyFont="1" applyBorder="1" applyAlignment="1">
      <alignment horizontal="right" vertical="center"/>
    </xf>
    <xf numFmtId="3" fontId="1" fillId="0" borderId="102" xfId="49" applyNumberFormat="1" applyFont="1" applyBorder="1" applyAlignment="1">
      <alignment horizontal="right" vertical="center"/>
    </xf>
    <xf numFmtId="0" fontId="1" fillId="0" borderId="103" xfId="49" applyFont="1" applyBorder="1" applyAlignment="1">
      <alignment horizontal="left" vertical="center"/>
    </xf>
    <xf numFmtId="0" fontId="1" fillId="0" borderId="81" xfId="49" applyFont="1" applyBorder="1" applyAlignment="1">
      <alignment horizontal="right" vertical="center"/>
    </xf>
    <xf numFmtId="0" fontId="1" fillId="0" borderId="87" xfId="49" applyFont="1" applyBorder="1" applyAlignment="1">
      <alignment horizontal="left" vertical="center"/>
    </xf>
    <xf numFmtId="0" fontId="1" fillId="0" borderId="68" xfId="49" applyFont="1" applyBorder="1" applyAlignment="1">
      <alignment horizontal="right" vertical="center"/>
    </xf>
    <xf numFmtId="0" fontId="1" fillId="0" borderId="104" xfId="49" applyFont="1" applyBorder="1" applyAlignment="1">
      <alignment horizontal="left" vertical="center"/>
    </xf>
    <xf numFmtId="170" fontId="1" fillId="0" borderId="105" xfId="49" applyNumberFormat="1" applyFont="1" applyBorder="1" applyAlignment="1">
      <alignment horizontal="right" vertical="center"/>
    </xf>
    <xf numFmtId="0" fontId="1" fillId="0" borderId="106" xfId="49" applyFont="1" applyBorder="1" applyAlignment="1">
      <alignment horizontal="center" vertical="center"/>
    </xf>
    <xf numFmtId="0" fontId="1" fillId="0" borderId="107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8" xfId="0" applyFon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9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Continuous"/>
    </xf>
    <xf numFmtId="0" fontId="1" fillId="0" borderId="113" xfId="0" applyFont="1" applyBorder="1" applyAlignment="1">
      <alignment horizontal="centerContinuous"/>
    </xf>
    <xf numFmtId="0" fontId="1" fillId="0" borderId="114" xfId="0" applyFont="1" applyBorder="1" applyAlignment="1">
      <alignment horizontal="centerContinuous"/>
    </xf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6" fillId="0" borderId="111" xfId="0" applyFont="1" applyBorder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  <xf numFmtId="168" fontId="1" fillId="0" borderId="109" xfId="0" applyNumberFormat="1" applyFont="1" applyBorder="1"/>
    <xf numFmtId="0" fontId="1" fillId="0" borderId="10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108" xfId="0" applyNumberFormat="1" applyFont="1" applyBorder="1" applyAlignment="1">
      <alignment horizontal="left"/>
    </xf>
    <xf numFmtId="0" fontId="1" fillId="0" borderId="108" xfId="0" applyFont="1" applyBorder="1" applyAlignment="1">
      <alignment horizontal="right"/>
    </xf>
    <xf numFmtId="49" fontId="1" fillId="0" borderId="109" xfId="0" applyNumberFormat="1" applyFont="1" applyBorder="1" applyAlignment="1">
      <alignment horizontal="left"/>
    </xf>
    <xf numFmtId="0" fontId="1" fillId="0" borderId="109" xfId="0" applyFont="1" applyBorder="1" applyAlignment="1">
      <alignment horizontal="right"/>
    </xf>
    <xf numFmtId="0" fontId="0" fillId="50" borderId="0" xfId="0" applyFill="1"/>
    <xf numFmtId="0" fontId="0" fillId="51" borderId="0" xfId="0" applyFill="1"/>
    <xf numFmtId="49" fontId="0" fillId="0" borderId="0" xfId="0" applyNumberFormat="1"/>
    <xf numFmtId="4" fontId="1" fillId="0" borderId="75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8" xfId="49" applyNumberFormat="1" applyFont="1" applyBorder="1" applyAlignment="1">
      <alignment horizontal="right" vertical="center"/>
    </xf>
    <xf numFmtId="4" fontId="1" fillId="0" borderId="80" xfId="49" applyNumberFormat="1" applyFont="1" applyBorder="1" applyAlignment="1">
      <alignment horizontal="right" vertical="center"/>
    </xf>
    <xf numFmtId="4" fontId="1" fillId="0" borderId="52" xfId="49" applyNumberFormat="1" applyFont="1" applyBorder="1" applyAlignment="1">
      <alignment horizontal="right" vertical="center"/>
    </xf>
    <xf numFmtId="4" fontId="1" fillId="0" borderId="81" xfId="49" applyNumberFormat="1" applyFont="1" applyBorder="1" applyAlignment="1">
      <alignment horizontal="right" vertical="center"/>
    </xf>
    <xf numFmtId="4" fontId="1" fillId="0" borderId="82" xfId="49" applyNumberFormat="1" applyFont="1" applyBorder="1" applyAlignment="1">
      <alignment horizontal="right" vertical="center"/>
    </xf>
    <xf numFmtId="4" fontId="1" fillId="0" borderId="87" xfId="49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top"/>
    </xf>
    <xf numFmtId="168" fontId="3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left" vertical="top" wrapText="1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B000000}"/>
    <cellStyle name="normálne_KLv" xfId="49" xr:uid="{00000000-0005-0000-0000-00003C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2000000}"/>
    <cellStyle name="Text upozornění" xfId="79" xr:uid="{00000000-0005-0000-0000-000043000000}"/>
    <cellStyle name="Text upozornenia" xfId="15" builtinId="11" customBuiltin="1"/>
    <cellStyle name="TEXT1" xfId="80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:pm="smNativeData" xmlns="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60E4-3958-4EE7-A4EC-914A0B5C8C78}">
  <dimension ref="A1:AD15"/>
  <sheetViews>
    <sheetView workbookViewId="0"/>
  </sheetViews>
  <sheetFormatPr defaultRowHeight="12.75"/>
  <cols>
    <col min="1" max="1" width="13.42578125" bestFit="1" customWidth="1"/>
    <col min="2" max="2" width="35.85546875" bestFit="1" customWidth="1"/>
    <col min="3" max="3" width="60" bestFit="1" customWidth="1"/>
    <col min="4" max="4" width="60.140625" bestFit="1" customWidth="1"/>
    <col min="5" max="5" width="12.42578125" bestFit="1" customWidth="1"/>
    <col min="6" max="6" width="12.140625" bestFit="1" customWidth="1"/>
    <col min="7" max="7" width="10.85546875" bestFit="1" customWidth="1"/>
    <col min="8" max="8" width="8.85546875" bestFit="1" customWidth="1"/>
    <col min="9" max="9" width="10.7109375" bestFit="1" customWidth="1"/>
    <col min="10" max="10" width="10.42578125" bestFit="1" customWidth="1"/>
    <col min="11" max="11" width="11.7109375" bestFit="1" customWidth="1"/>
    <col min="12" max="12" width="9.7109375" bestFit="1" customWidth="1"/>
    <col min="13" max="13" width="11.5703125" bestFit="1" customWidth="1"/>
    <col min="14" max="14" width="11.28515625" bestFit="1" customWidth="1"/>
    <col min="15" max="24" width="6.85546875" bestFit="1" customWidth="1"/>
    <col min="25" max="27" width="5.28515625" bestFit="1" customWidth="1"/>
    <col min="28" max="29" width="13.140625" bestFit="1" customWidth="1"/>
    <col min="30" max="30" width="5.7109375" bestFit="1" customWidth="1"/>
  </cols>
  <sheetData>
    <row r="1" spans="1:30">
      <c r="A1" t="s">
        <v>120</v>
      </c>
      <c r="B1" t="s">
        <v>121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s="136" t="s">
        <v>134</v>
      </c>
      <c r="P1" s="136" t="s">
        <v>136</v>
      </c>
      <c r="Q1" s="136" t="s">
        <v>137</v>
      </c>
      <c r="R1" s="136" t="s">
        <v>138</v>
      </c>
      <c r="S1" s="136" t="s">
        <v>139</v>
      </c>
      <c r="T1" s="136" t="s">
        <v>140</v>
      </c>
      <c r="U1" s="136" t="s">
        <v>141</v>
      </c>
      <c r="V1" s="136" t="s">
        <v>142</v>
      </c>
      <c r="W1" s="136" t="s">
        <v>108</v>
      </c>
      <c r="X1" s="136" t="s">
        <v>109</v>
      </c>
      <c r="Y1" s="137" t="s">
        <v>111</v>
      </c>
      <c r="Z1" s="137" t="s">
        <v>112</v>
      </c>
      <c r="AA1" s="137" t="s">
        <v>113</v>
      </c>
      <c r="AB1" s="137" t="s">
        <v>144</v>
      </c>
      <c r="AC1" s="137" t="s">
        <v>145</v>
      </c>
      <c r="AD1" t="s">
        <v>32</v>
      </c>
    </row>
    <row r="2" spans="1:30">
      <c r="O2" s="136" t="s">
        <v>135</v>
      </c>
      <c r="P2" s="136" t="s">
        <v>135</v>
      </c>
      <c r="Q2" s="136" t="s">
        <v>135</v>
      </c>
      <c r="R2" s="136" t="s">
        <v>135</v>
      </c>
      <c r="S2" s="136" t="s">
        <v>135</v>
      </c>
      <c r="T2" s="136" t="s">
        <v>135</v>
      </c>
      <c r="U2" s="136" t="s">
        <v>135</v>
      </c>
      <c r="V2" s="136" t="s">
        <v>135</v>
      </c>
      <c r="W2" s="136" t="s">
        <v>135</v>
      </c>
      <c r="X2" s="136" t="s">
        <v>135</v>
      </c>
      <c r="Y2" s="137" t="s">
        <v>143</v>
      </c>
      <c r="Z2" s="137" t="s">
        <v>143</v>
      </c>
      <c r="AA2" s="137" t="s">
        <v>143</v>
      </c>
      <c r="AB2" s="137" t="s">
        <v>143</v>
      </c>
      <c r="AC2" s="137" t="s">
        <v>143</v>
      </c>
    </row>
    <row r="4" spans="1:30">
      <c r="A4" s="138" t="s">
        <v>146</v>
      </c>
      <c r="B4" t="s">
        <v>147</v>
      </c>
      <c r="G4" s="138" t="s">
        <v>146</v>
      </c>
      <c r="H4" s="138" t="s">
        <v>146</v>
      </c>
      <c r="I4" s="138" t="s">
        <v>146</v>
      </c>
      <c r="J4" s="138" t="s">
        <v>146</v>
      </c>
      <c r="K4" s="138" t="s">
        <v>146</v>
      </c>
      <c r="L4" s="138" t="s">
        <v>146</v>
      </c>
      <c r="M4" s="138" t="s">
        <v>146</v>
      </c>
      <c r="N4" s="138" t="s">
        <v>146</v>
      </c>
    </row>
    <row r="5" spans="1:30">
      <c r="A5" s="138" t="s">
        <v>291</v>
      </c>
      <c r="B5" t="s">
        <v>147</v>
      </c>
      <c r="C5" t="s">
        <v>153</v>
      </c>
      <c r="G5" s="138" t="s">
        <v>292</v>
      </c>
      <c r="H5" s="138" t="s">
        <v>146</v>
      </c>
      <c r="I5" s="138" t="s">
        <v>146</v>
      </c>
      <c r="J5" s="138" t="s">
        <v>146</v>
      </c>
      <c r="K5" s="138" t="s">
        <v>146</v>
      </c>
      <c r="L5" s="138" t="s">
        <v>146</v>
      </c>
      <c r="M5" s="138" t="s">
        <v>146</v>
      </c>
      <c r="N5" s="138" t="s">
        <v>146</v>
      </c>
      <c r="O5">
        <f>SUMIF(Prehlad_1___!AJ12:'Prehlad_1___'!AJ67,"EK",Prehlad_1___!J12:'Prehlad_1___'!J67)</f>
        <v>0</v>
      </c>
      <c r="P5">
        <f>SUMIF(Prehlad_1___!AJ12:'Prehlad_1___'!AJ67,"EZ",Prehlad_1___!J12:'Prehlad_1___'!J67)</f>
        <v>0</v>
      </c>
      <c r="Q5">
        <f>SUMIF(Prehlad_1___!AJ12:'Prehlad_1___'!AJ67,"IK",Prehlad_1___!J12:'Prehlad_1___'!J67)</f>
        <v>0</v>
      </c>
      <c r="R5">
        <f>SUMIF(Prehlad_1___!AJ12:'Prehlad_1___'!AJ67,"IZ",Prehlad_1___!J12:'Prehlad_1___'!J67)</f>
        <v>0</v>
      </c>
      <c r="S5">
        <f>SUMIF(Prehlad_1___!AJ12:'Prehlad_1___'!AJ67,"MK",Prehlad_1___!J12:'Prehlad_1___'!J67)</f>
        <v>0</v>
      </c>
      <c r="T5">
        <f>SUMIF(Prehlad_1___!AJ12:'Prehlad_1___'!AJ67,"MZ",Prehlad_1___!J12:'Prehlad_1___'!J67)</f>
        <v>0</v>
      </c>
      <c r="U5">
        <f>SUMIF(Prehlad_1___!AJ12:'Prehlad_1___'!AJ67,"PK",Prehlad_1___!J12:'Prehlad_1___'!J67)</f>
        <v>0</v>
      </c>
      <c r="V5">
        <f>SUMIF(Prehlad_1___!AJ12:'Prehlad_1___'!AJ67,"PZ",Prehlad_1___!J12:'Prehlad_1___'!J67)</f>
        <v>0</v>
      </c>
      <c r="W5">
        <f>SUM(O5:V5)</f>
        <v>0</v>
      </c>
      <c r="X5">
        <f>SUMIF(Prehlad_1___!AJ12:'Prehlad_1___'!AJ67,"U",Prehlad_1___!J12:'Prehlad_1___'!J67)</f>
        <v>0</v>
      </c>
      <c r="AD5">
        <f>SUM(W5:AC5)</f>
        <v>0</v>
      </c>
    </row>
    <row r="6" spans="1:30">
      <c r="A6" s="138" t="s">
        <v>322</v>
      </c>
      <c r="B6" t="s">
        <v>147</v>
      </c>
      <c r="C6" t="s">
        <v>153</v>
      </c>
      <c r="D6" t="s">
        <v>323</v>
      </c>
      <c r="G6" s="138" t="s">
        <v>292</v>
      </c>
      <c r="H6" s="138" t="s">
        <v>292</v>
      </c>
      <c r="I6" s="138" t="s">
        <v>146</v>
      </c>
      <c r="J6" s="138" t="s">
        <v>146</v>
      </c>
      <c r="K6" s="138" t="s">
        <v>146</v>
      </c>
      <c r="L6" s="138" t="s">
        <v>146</v>
      </c>
      <c r="M6" s="138" t="s">
        <v>146</v>
      </c>
      <c r="N6" s="138" t="s">
        <v>146</v>
      </c>
      <c r="O6">
        <f>SUMIF(Prehlad_1_1__!AJ12:'Prehlad_1_1__'!AJ33,"EK",Prehlad_1_1__!J12:'Prehlad_1_1__'!J33)</f>
        <v>0</v>
      </c>
      <c r="P6">
        <f>SUMIF(Prehlad_1_1__!AJ12:'Prehlad_1_1__'!AJ33,"EZ",Prehlad_1_1__!J12:'Prehlad_1_1__'!J33)</f>
        <v>0</v>
      </c>
      <c r="Q6">
        <f>SUMIF(Prehlad_1_1__!AJ12:'Prehlad_1_1__'!AJ33,"IK",Prehlad_1_1__!J12:'Prehlad_1_1__'!J33)</f>
        <v>0</v>
      </c>
      <c r="R6">
        <f>SUMIF(Prehlad_1_1__!AJ12:'Prehlad_1_1__'!AJ33,"IZ",Prehlad_1_1__!J12:'Prehlad_1_1__'!J33)</f>
        <v>0</v>
      </c>
      <c r="S6">
        <f>SUMIF(Prehlad_1_1__!AJ12:'Prehlad_1_1__'!AJ33,"MK",Prehlad_1_1__!J12:'Prehlad_1_1__'!J33)</f>
        <v>0</v>
      </c>
      <c r="T6">
        <f>SUMIF(Prehlad_1_1__!AJ12:'Prehlad_1_1__'!AJ33,"MZ",Prehlad_1_1__!J12:'Prehlad_1_1__'!J33)</f>
        <v>0</v>
      </c>
      <c r="U6">
        <f>SUMIF(Prehlad_1_1__!AJ12:'Prehlad_1_1__'!AJ33,"PK",Prehlad_1_1__!J12:'Prehlad_1_1__'!J33)</f>
        <v>0</v>
      </c>
      <c r="V6">
        <f>SUMIF(Prehlad_1_1__!AJ12:'Prehlad_1_1__'!AJ33,"PZ",Prehlad_1_1__!J12:'Prehlad_1_1__'!J33)</f>
        <v>0</v>
      </c>
      <c r="W6">
        <f>SUM(O6:V6)</f>
        <v>0</v>
      </c>
      <c r="X6">
        <f>SUMIF(Prehlad_1_1__!AJ12:'Prehlad_1_1__'!AJ33,"U",Prehlad_1_1__!J12:'Prehlad_1_1__'!J33)</f>
        <v>0</v>
      </c>
      <c r="AD6">
        <f>SUM(W6:AC6)</f>
        <v>0</v>
      </c>
    </row>
    <row r="7" spans="1:30">
      <c r="A7" s="138" t="s">
        <v>364</v>
      </c>
      <c r="B7" t="s">
        <v>147</v>
      </c>
      <c r="C7" t="s">
        <v>325</v>
      </c>
      <c r="G7" s="138" t="s">
        <v>365</v>
      </c>
      <c r="H7" s="138" t="s">
        <v>146</v>
      </c>
      <c r="I7" s="138" t="s">
        <v>146</v>
      </c>
      <c r="J7" s="138" t="s">
        <v>146</v>
      </c>
      <c r="K7" s="138" t="s">
        <v>146</v>
      </c>
      <c r="L7" s="138" t="s">
        <v>146</v>
      </c>
      <c r="M7" s="138" t="s">
        <v>146</v>
      </c>
      <c r="N7" s="138" t="s">
        <v>146</v>
      </c>
      <c r="O7">
        <f>SUMIF(Prehlad_2___!AJ12:'Prehlad_2___'!AJ47,"EK",Prehlad_2___!J12:'Prehlad_2___'!J47)</f>
        <v>0</v>
      </c>
      <c r="P7">
        <f>SUMIF(Prehlad_2___!AJ12:'Prehlad_2___'!AJ47,"EZ",Prehlad_2___!J12:'Prehlad_2___'!J47)</f>
        <v>0</v>
      </c>
      <c r="Q7">
        <f>SUMIF(Prehlad_2___!AJ12:'Prehlad_2___'!AJ47,"IK",Prehlad_2___!J12:'Prehlad_2___'!J47)</f>
        <v>0</v>
      </c>
      <c r="R7">
        <f>SUMIF(Prehlad_2___!AJ12:'Prehlad_2___'!AJ47,"IZ",Prehlad_2___!J12:'Prehlad_2___'!J47)</f>
        <v>0</v>
      </c>
      <c r="S7">
        <f>SUMIF(Prehlad_2___!AJ12:'Prehlad_2___'!AJ47,"MK",Prehlad_2___!J12:'Prehlad_2___'!J47)</f>
        <v>0</v>
      </c>
      <c r="T7">
        <f>SUMIF(Prehlad_2___!AJ12:'Prehlad_2___'!AJ47,"MZ",Prehlad_2___!J12:'Prehlad_2___'!J47)</f>
        <v>0</v>
      </c>
      <c r="U7">
        <f>SUMIF(Prehlad_2___!AJ12:'Prehlad_2___'!AJ47,"PK",Prehlad_2___!J12:'Prehlad_2___'!J47)</f>
        <v>0</v>
      </c>
      <c r="V7">
        <f>SUMIF(Prehlad_2___!AJ12:'Prehlad_2___'!AJ47,"PZ",Prehlad_2___!J12:'Prehlad_2___'!J47)</f>
        <v>0</v>
      </c>
      <c r="W7">
        <f>SUM(O7:V7)</f>
        <v>0</v>
      </c>
      <c r="X7">
        <f>SUMIF(Prehlad_2___!AJ12:'Prehlad_2___'!AJ47,"U",Prehlad_2___!J12:'Prehlad_2___'!J47)</f>
        <v>0</v>
      </c>
      <c r="AD7">
        <f>SUM(W7:AC7)</f>
        <v>0</v>
      </c>
    </row>
    <row r="8" spans="1:30">
      <c r="A8" s="138" t="s">
        <v>486</v>
      </c>
      <c r="B8" t="s">
        <v>147</v>
      </c>
      <c r="C8" t="s">
        <v>367</v>
      </c>
      <c r="G8" s="138" t="s">
        <v>487</v>
      </c>
      <c r="H8" s="138" t="s">
        <v>146</v>
      </c>
      <c r="I8" s="138" t="s">
        <v>146</v>
      </c>
      <c r="J8" s="138" t="s">
        <v>146</v>
      </c>
      <c r="K8" s="138" t="s">
        <v>146</v>
      </c>
      <c r="L8" s="138" t="s">
        <v>146</v>
      </c>
      <c r="M8" s="138" t="s">
        <v>146</v>
      </c>
      <c r="N8" s="138" t="s">
        <v>146</v>
      </c>
      <c r="O8">
        <f>SUMIF(Prehlad_5___!AJ12:'Prehlad_5___'!AJ75,"EK",Prehlad_5___!J12:'Prehlad_5___'!J75)</f>
        <v>0</v>
      </c>
      <c r="P8">
        <f>SUMIF(Prehlad_5___!AJ12:'Prehlad_5___'!AJ75,"EZ",Prehlad_5___!J12:'Prehlad_5___'!J75)</f>
        <v>0</v>
      </c>
      <c r="Q8">
        <f>SUMIF(Prehlad_5___!AJ12:'Prehlad_5___'!AJ75,"IK",Prehlad_5___!J12:'Prehlad_5___'!J75)</f>
        <v>0</v>
      </c>
      <c r="R8">
        <f>SUMIF(Prehlad_5___!AJ12:'Prehlad_5___'!AJ75,"IZ",Prehlad_5___!J12:'Prehlad_5___'!J75)</f>
        <v>0</v>
      </c>
      <c r="S8">
        <f>SUMIF(Prehlad_5___!AJ12:'Prehlad_5___'!AJ75,"MK",Prehlad_5___!J12:'Prehlad_5___'!J75)</f>
        <v>0</v>
      </c>
      <c r="T8">
        <f>SUMIF(Prehlad_5___!AJ12:'Prehlad_5___'!AJ75,"MZ",Prehlad_5___!J12:'Prehlad_5___'!J75)</f>
        <v>0</v>
      </c>
      <c r="U8">
        <f>SUMIF(Prehlad_5___!AJ12:'Prehlad_5___'!AJ75,"PK",Prehlad_5___!J12:'Prehlad_5___'!J75)</f>
        <v>0</v>
      </c>
      <c r="V8">
        <f>SUMIF(Prehlad_5___!AJ12:'Prehlad_5___'!AJ75,"PZ",Prehlad_5___!J12:'Prehlad_5___'!J75)</f>
        <v>0</v>
      </c>
      <c r="W8">
        <f>SUM(O8:V8)</f>
        <v>0</v>
      </c>
      <c r="X8">
        <f>SUMIF(Prehlad_5___!AJ12:'Prehlad_5___'!AJ75,"U",Prehlad_5___!J12:'Prehlad_5___'!J75)</f>
        <v>0</v>
      </c>
      <c r="AD8">
        <f>SUM(W8:AC8)</f>
        <v>0</v>
      </c>
    </row>
    <row r="9" spans="1:30">
      <c r="A9" s="138" t="s">
        <v>499</v>
      </c>
      <c r="B9" t="s">
        <v>147</v>
      </c>
      <c r="C9" t="s">
        <v>367</v>
      </c>
      <c r="D9" t="s">
        <v>489</v>
      </c>
      <c r="G9" s="138" t="s">
        <v>487</v>
      </c>
      <c r="H9" s="138" t="s">
        <v>292</v>
      </c>
      <c r="I9" s="138" t="s">
        <v>146</v>
      </c>
      <c r="J9" s="138" t="s">
        <v>146</v>
      </c>
      <c r="K9" s="138" t="s">
        <v>146</v>
      </c>
      <c r="L9" s="138" t="s">
        <v>146</v>
      </c>
      <c r="M9" s="138" t="s">
        <v>146</v>
      </c>
      <c r="N9" s="138" t="s">
        <v>146</v>
      </c>
      <c r="O9">
        <f>SUMIF(Prehlad_5_1__!AJ12:'Prehlad_5_1__'!AJ43,"EK",Prehlad_5_1__!J12:'Prehlad_5_1__'!J43)</f>
        <v>0</v>
      </c>
      <c r="P9">
        <f>SUMIF(Prehlad_5_1__!AJ12:'Prehlad_5_1__'!AJ43,"EZ",Prehlad_5_1__!J12:'Prehlad_5_1__'!J43)</f>
        <v>0</v>
      </c>
      <c r="Q9">
        <f>SUMIF(Prehlad_5_1__!AJ12:'Prehlad_5_1__'!AJ43,"IK",Prehlad_5_1__!J12:'Prehlad_5_1__'!J43)</f>
        <v>0</v>
      </c>
      <c r="R9">
        <f>SUMIF(Prehlad_5_1__!AJ12:'Prehlad_5_1__'!AJ43,"IZ",Prehlad_5_1__!J12:'Prehlad_5_1__'!J43)</f>
        <v>0</v>
      </c>
      <c r="S9">
        <f>SUMIF(Prehlad_5_1__!AJ12:'Prehlad_5_1__'!AJ43,"MK",Prehlad_5_1__!J12:'Prehlad_5_1__'!J43)</f>
        <v>0</v>
      </c>
      <c r="T9">
        <f>SUMIF(Prehlad_5_1__!AJ12:'Prehlad_5_1__'!AJ43,"MZ",Prehlad_5_1__!J12:'Prehlad_5_1__'!J43)</f>
        <v>0</v>
      </c>
      <c r="U9">
        <f>SUMIF(Prehlad_5_1__!AJ12:'Prehlad_5_1__'!AJ43,"PK",Prehlad_5_1__!J12:'Prehlad_5_1__'!J43)</f>
        <v>0</v>
      </c>
      <c r="V9">
        <f>SUMIF(Prehlad_5_1__!AJ12:'Prehlad_5_1__'!AJ43,"PZ",Prehlad_5_1__!J12:'Prehlad_5_1__'!J43)</f>
        <v>0</v>
      </c>
      <c r="W9">
        <f>SUM(O9:V9)</f>
        <v>0</v>
      </c>
      <c r="X9">
        <f>SUMIF(Prehlad_5_1__!AJ12:'Prehlad_5_1__'!AJ43,"U",Prehlad_5_1__!J12:'Prehlad_5_1__'!J43)</f>
        <v>0</v>
      </c>
      <c r="AD9">
        <f>SUM(W9:AC9)</f>
        <v>0</v>
      </c>
    </row>
    <row r="10" spans="1:30">
      <c r="A10" s="138" t="s">
        <v>514</v>
      </c>
      <c r="B10" t="s">
        <v>147</v>
      </c>
      <c r="C10" t="s">
        <v>367</v>
      </c>
      <c r="D10" t="s">
        <v>501</v>
      </c>
      <c r="G10" s="138" t="s">
        <v>487</v>
      </c>
      <c r="H10" s="138" t="s">
        <v>365</v>
      </c>
      <c r="I10" s="138" t="s">
        <v>146</v>
      </c>
      <c r="J10" s="138" t="s">
        <v>146</v>
      </c>
      <c r="K10" s="138" t="s">
        <v>146</v>
      </c>
      <c r="L10" s="138" t="s">
        <v>146</v>
      </c>
      <c r="M10" s="138" t="s">
        <v>146</v>
      </c>
      <c r="N10" s="138" t="s">
        <v>146</v>
      </c>
      <c r="O10">
        <f>SUMIF(Prehlad_5_2__!AJ12:'Prehlad_5_2__'!AJ45,"EK",Prehlad_5_2__!J12:'Prehlad_5_2__'!J45)</f>
        <v>0</v>
      </c>
      <c r="P10">
        <f>SUMIF(Prehlad_5_2__!AJ12:'Prehlad_5_2__'!AJ45,"EZ",Prehlad_5_2__!J12:'Prehlad_5_2__'!J45)</f>
        <v>0</v>
      </c>
      <c r="Q10">
        <f>SUMIF(Prehlad_5_2__!AJ12:'Prehlad_5_2__'!AJ45,"IK",Prehlad_5_2__!J12:'Prehlad_5_2__'!J45)</f>
        <v>0</v>
      </c>
      <c r="R10">
        <f>SUMIF(Prehlad_5_2__!AJ12:'Prehlad_5_2__'!AJ45,"IZ",Prehlad_5_2__!J12:'Prehlad_5_2__'!J45)</f>
        <v>0</v>
      </c>
      <c r="S10">
        <f>SUMIF(Prehlad_5_2__!AJ12:'Prehlad_5_2__'!AJ45,"MK",Prehlad_5_2__!J12:'Prehlad_5_2__'!J45)</f>
        <v>0</v>
      </c>
      <c r="T10">
        <f>SUMIF(Prehlad_5_2__!AJ12:'Prehlad_5_2__'!AJ45,"MZ",Prehlad_5_2__!J12:'Prehlad_5_2__'!J45)</f>
        <v>0</v>
      </c>
      <c r="U10">
        <f>SUMIF(Prehlad_5_2__!AJ12:'Prehlad_5_2__'!AJ45,"PK",Prehlad_5_2__!J12:'Prehlad_5_2__'!J45)</f>
        <v>0</v>
      </c>
      <c r="V10">
        <f>SUMIF(Prehlad_5_2__!AJ12:'Prehlad_5_2__'!AJ45,"PZ",Prehlad_5_2__!J12:'Prehlad_5_2__'!J45)</f>
        <v>0</v>
      </c>
      <c r="W10">
        <f>SUM(O10:V10)</f>
        <v>0</v>
      </c>
      <c r="X10">
        <f>SUMIF(Prehlad_5_2__!AJ12:'Prehlad_5_2__'!AJ45,"U",Prehlad_5_2__!J12:'Prehlad_5_2__'!J45)</f>
        <v>0</v>
      </c>
      <c r="AD10">
        <f>SUM(W10:AC10)</f>
        <v>0</v>
      </c>
    </row>
    <row r="11" spans="1:30">
      <c r="A11" s="138" t="s">
        <v>529</v>
      </c>
      <c r="B11" t="s">
        <v>147</v>
      </c>
      <c r="C11" t="s">
        <v>367</v>
      </c>
      <c r="D11" t="s">
        <v>516</v>
      </c>
      <c r="G11" s="138" t="s">
        <v>487</v>
      </c>
      <c r="H11" s="138" t="s">
        <v>530</v>
      </c>
      <c r="I11" s="138" t="s">
        <v>146</v>
      </c>
      <c r="J11" s="138" t="s">
        <v>146</v>
      </c>
      <c r="K11" s="138" t="s">
        <v>146</v>
      </c>
      <c r="L11" s="138" t="s">
        <v>146</v>
      </c>
      <c r="M11" s="138" t="s">
        <v>146</v>
      </c>
      <c r="N11" s="138" t="s">
        <v>146</v>
      </c>
      <c r="O11">
        <f>SUMIF(Prehlad_5_3__!AJ12:'Prehlad_5_3__'!AJ30,"EK",Prehlad_5_3__!J12:'Prehlad_5_3__'!J30)</f>
        <v>0</v>
      </c>
      <c r="P11">
        <f>SUMIF(Prehlad_5_3__!AJ12:'Prehlad_5_3__'!AJ30,"EZ",Prehlad_5_3__!J12:'Prehlad_5_3__'!J30)</f>
        <v>0</v>
      </c>
      <c r="Q11">
        <f>SUMIF(Prehlad_5_3__!AJ12:'Prehlad_5_3__'!AJ30,"IK",Prehlad_5_3__!J12:'Prehlad_5_3__'!J30)</f>
        <v>0</v>
      </c>
      <c r="R11">
        <f>SUMIF(Prehlad_5_3__!AJ12:'Prehlad_5_3__'!AJ30,"IZ",Prehlad_5_3__!J12:'Prehlad_5_3__'!J30)</f>
        <v>0</v>
      </c>
      <c r="S11">
        <f>SUMIF(Prehlad_5_3__!AJ12:'Prehlad_5_3__'!AJ30,"MK",Prehlad_5_3__!J12:'Prehlad_5_3__'!J30)</f>
        <v>0</v>
      </c>
      <c r="T11">
        <f>SUMIF(Prehlad_5_3__!AJ12:'Prehlad_5_3__'!AJ30,"MZ",Prehlad_5_3__!J12:'Prehlad_5_3__'!J30)</f>
        <v>0</v>
      </c>
      <c r="U11">
        <f>SUMIF(Prehlad_5_3__!AJ12:'Prehlad_5_3__'!AJ30,"PK",Prehlad_5_3__!J12:'Prehlad_5_3__'!J30)</f>
        <v>0</v>
      </c>
      <c r="V11">
        <f>SUMIF(Prehlad_5_3__!AJ12:'Prehlad_5_3__'!AJ30,"PZ",Prehlad_5_3__!J12:'Prehlad_5_3__'!J30)</f>
        <v>0</v>
      </c>
      <c r="W11">
        <f>SUM(O11:V11)</f>
        <v>0</v>
      </c>
      <c r="X11">
        <f>SUMIF(Prehlad_5_3__!AJ12:'Prehlad_5_3__'!AJ30,"U",Prehlad_5_3__!J12:'Prehlad_5_3__'!J30)</f>
        <v>0</v>
      </c>
      <c r="AD11">
        <f>SUM(W11:AC11)</f>
        <v>0</v>
      </c>
    </row>
    <row r="12" spans="1:30">
      <c r="A12" s="138" t="s">
        <v>548</v>
      </c>
      <c r="B12" t="s">
        <v>147</v>
      </c>
      <c r="C12" t="s">
        <v>532</v>
      </c>
      <c r="G12" s="138" t="s">
        <v>530</v>
      </c>
      <c r="H12" s="138" t="s">
        <v>146</v>
      </c>
      <c r="I12" s="138" t="s">
        <v>146</v>
      </c>
      <c r="J12" s="138" t="s">
        <v>146</v>
      </c>
      <c r="K12" s="138" t="s">
        <v>146</v>
      </c>
      <c r="L12" s="138" t="s">
        <v>146</v>
      </c>
      <c r="M12" s="138" t="s">
        <v>146</v>
      </c>
      <c r="N12" s="138" t="s">
        <v>146</v>
      </c>
      <c r="O12">
        <f>SUMIF(Prehlad_3___!AJ12:'Prehlad_3___'!AJ51,"EK",Prehlad_3___!J12:'Prehlad_3___'!J51)</f>
        <v>0</v>
      </c>
      <c r="P12">
        <f>SUMIF(Prehlad_3___!AJ12:'Prehlad_3___'!AJ51,"EZ",Prehlad_3___!J12:'Prehlad_3___'!J51)</f>
        <v>0</v>
      </c>
      <c r="Q12">
        <f>SUMIF(Prehlad_3___!AJ12:'Prehlad_3___'!AJ51,"IK",Prehlad_3___!J12:'Prehlad_3___'!J51)</f>
        <v>0</v>
      </c>
      <c r="R12">
        <f>SUMIF(Prehlad_3___!AJ12:'Prehlad_3___'!AJ51,"IZ",Prehlad_3___!J12:'Prehlad_3___'!J51)</f>
        <v>0</v>
      </c>
      <c r="S12">
        <f>SUMIF(Prehlad_3___!AJ12:'Prehlad_3___'!AJ51,"MK",Prehlad_3___!J12:'Prehlad_3___'!J51)</f>
        <v>0</v>
      </c>
      <c r="T12">
        <f>SUMIF(Prehlad_3___!AJ12:'Prehlad_3___'!AJ51,"MZ",Prehlad_3___!J12:'Prehlad_3___'!J51)</f>
        <v>0</v>
      </c>
      <c r="U12">
        <f>SUMIF(Prehlad_3___!AJ12:'Prehlad_3___'!AJ51,"PK",Prehlad_3___!J12:'Prehlad_3___'!J51)</f>
        <v>0</v>
      </c>
      <c r="V12">
        <f>SUMIF(Prehlad_3___!AJ12:'Prehlad_3___'!AJ51,"PZ",Prehlad_3___!J12:'Prehlad_3___'!J51)</f>
        <v>0</v>
      </c>
      <c r="W12">
        <f>SUM(O12:V12)</f>
        <v>0</v>
      </c>
      <c r="X12">
        <f>SUMIF(Prehlad_3___!AJ12:'Prehlad_3___'!AJ51,"U",Prehlad_3___!J12:'Prehlad_3___'!J51)</f>
        <v>0</v>
      </c>
      <c r="AD12">
        <f>SUM(W12:AC12)</f>
        <v>0</v>
      </c>
    </row>
    <row r="13" spans="1:30">
      <c r="A13" s="138" t="s">
        <v>573</v>
      </c>
      <c r="B13" t="s">
        <v>147</v>
      </c>
      <c r="C13" t="s">
        <v>532</v>
      </c>
      <c r="D13" t="s">
        <v>550</v>
      </c>
      <c r="G13" s="138" t="s">
        <v>530</v>
      </c>
      <c r="H13" s="138" t="s">
        <v>292</v>
      </c>
      <c r="I13" s="138" t="s">
        <v>146</v>
      </c>
      <c r="J13" s="138" t="s">
        <v>146</v>
      </c>
      <c r="K13" s="138" t="s">
        <v>146</v>
      </c>
      <c r="L13" s="138" t="s">
        <v>146</v>
      </c>
      <c r="M13" s="138" t="s">
        <v>146</v>
      </c>
      <c r="N13" s="138" t="s">
        <v>146</v>
      </c>
      <c r="O13">
        <f>SUMIF(Prehlad_3_1__!AJ12:'Prehlad_3_1__'!AJ34,"EK",Prehlad_3_1__!J12:'Prehlad_3_1__'!J34)</f>
        <v>0</v>
      </c>
      <c r="P13">
        <f>SUMIF(Prehlad_3_1__!AJ12:'Prehlad_3_1__'!AJ34,"EZ",Prehlad_3_1__!J12:'Prehlad_3_1__'!J34)</f>
        <v>0</v>
      </c>
      <c r="Q13">
        <f>SUMIF(Prehlad_3_1__!AJ12:'Prehlad_3_1__'!AJ34,"IK",Prehlad_3_1__!J12:'Prehlad_3_1__'!J34)</f>
        <v>0</v>
      </c>
      <c r="R13">
        <f>SUMIF(Prehlad_3_1__!AJ12:'Prehlad_3_1__'!AJ34,"IZ",Prehlad_3_1__!J12:'Prehlad_3_1__'!J34)</f>
        <v>0</v>
      </c>
      <c r="S13">
        <f>SUMIF(Prehlad_3_1__!AJ12:'Prehlad_3_1__'!AJ34,"MK",Prehlad_3_1__!J12:'Prehlad_3_1__'!J34)</f>
        <v>0</v>
      </c>
      <c r="T13">
        <f>SUMIF(Prehlad_3_1__!AJ12:'Prehlad_3_1__'!AJ34,"MZ",Prehlad_3_1__!J12:'Prehlad_3_1__'!J34)</f>
        <v>0</v>
      </c>
      <c r="U13">
        <f>SUMIF(Prehlad_3_1__!AJ12:'Prehlad_3_1__'!AJ34,"PK",Prehlad_3_1__!J12:'Prehlad_3_1__'!J34)</f>
        <v>0</v>
      </c>
      <c r="V13">
        <f>SUMIF(Prehlad_3_1__!AJ12:'Prehlad_3_1__'!AJ34,"PZ",Prehlad_3_1__!J12:'Prehlad_3_1__'!J34)</f>
        <v>0</v>
      </c>
      <c r="W13">
        <f>SUM(O13:V13)</f>
        <v>0</v>
      </c>
      <c r="X13">
        <f>SUMIF(Prehlad_3_1__!AJ12:'Prehlad_3_1__'!AJ34,"U",Prehlad_3_1__!J12:'Prehlad_3_1__'!J34)</f>
        <v>0</v>
      </c>
      <c r="AD13">
        <f>SUM(W13:AC13)</f>
        <v>0</v>
      </c>
    </row>
    <row r="15" spans="1:30">
      <c r="A15" t="s">
        <v>575</v>
      </c>
      <c r="O15">
        <f>SUM(O3:O13)</f>
        <v>0</v>
      </c>
      <c r="P15">
        <f>SUM(P3:P13)</f>
        <v>0</v>
      </c>
      <c r="Q15">
        <f>SUM(Q3:Q13)</f>
        <v>0</v>
      </c>
      <c r="R15">
        <f>SUM(R3:R13)</f>
        <v>0</v>
      </c>
      <c r="S15">
        <f>SUM(S3:S13)</f>
        <v>0</v>
      </c>
      <c r="T15">
        <f>SUM(T3:T13)</f>
        <v>0</v>
      </c>
      <c r="U15">
        <f>SUM(U3:U13)</f>
        <v>0</v>
      </c>
      <c r="V15">
        <f>SUM(V3:V13)</f>
        <v>0</v>
      </c>
      <c r="W15">
        <f>SUM(W3:W13)</f>
        <v>0</v>
      </c>
      <c r="X15">
        <f>SUM(X3:X13)</f>
        <v>0</v>
      </c>
      <c r="Y15">
        <f>SUM(Y3:Y13)</f>
        <v>0</v>
      </c>
      <c r="Z15">
        <f>SUM(Z3:Z13)</f>
        <v>0</v>
      </c>
      <c r="AA15">
        <f>SUM(AA3:AA13)</f>
        <v>0</v>
      </c>
      <c r="AB15">
        <f>SUM(AB3:AB13)</f>
        <v>0</v>
      </c>
      <c r="AC15">
        <f>SUM(AC3:AC13)</f>
        <v>0</v>
      </c>
      <c r="AD15">
        <f>SUM(AD3:AD13)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2AA1-623C-4122-9811-26F9AADA013D}">
  <dimension ref="A1:AK68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G33" sqref="AG3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153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166</v>
      </c>
      <c r="D14" s="104" t="s">
        <v>167</v>
      </c>
      <c r="E14" s="105">
        <v>283.05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170</v>
      </c>
      <c r="Y14" s="103" t="s">
        <v>166</v>
      </c>
      <c r="Z14" s="106" t="s">
        <v>171</v>
      </c>
      <c r="AJ14" s="94" t="s">
        <v>172</v>
      </c>
      <c r="AK14" s="94" t="s">
        <v>173</v>
      </c>
    </row>
    <row r="15" spans="1:37" ht="25.5">
      <c r="A15" s="101">
        <v>2</v>
      </c>
      <c r="B15" s="102" t="s">
        <v>174</v>
      </c>
      <c r="C15" s="103" t="s">
        <v>175</v>
      </c>
      <c r="D15" s="104" t="s">
        <v>176</v>
      </c>
      <c r="E15" s="105">
        <v>471.75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177</v>
      </c>
      <c r="Y15" s="103" t="s">
        <v>175</v>
      </c>
      <c r="Z15" s="106" t="s">
        <v>171</v>
      </c>
      <c r="AJ15" s="94" t="s">
        <v>172</v>
      </c>
      <c r="AK15" s="94" t="s">
        <v>173</v>
      </c>
    </row>
    <row r="16" spans="1:37">
      <c r="A16" s="101">
        <v>3</v>
      </c>
      <c r="B16" s="102" t="s">
        <v>165</v>
      </c>
      <c r="C16" s="103" t="s">
        <v>178</v>
      </c>
      <c r="D16" s="104" t="s">
        <v>179</v>
      </c>
      <c r="E16" s="105">
        <v>12</v>
      </c>
      <c r="F16" s="106" t="s">
        <v>168</v>
      </c>
      <c r="H16" s="107">
        <f>ROUND(E16*G16,2)</f>
        <v>0</v>
      </c>
      <c r="J16" s="107">
        <f>ROUND(E16*G16,2)</f>
        <v>0</v>
      </c>
      <c r="L16" s="108">
        <f>E16*K16</f>
        <v>0</v>
      </c>
      <c r="N16" s="105">
        <f>E16*M16</f>
        <v>0</v>
      </c>
      <c r="P16" s="106" t="s">
        <v>169</v>
      </c>
      <c r="V16" s="109" t="s">
        <v>98</v>
      </c>
      <c r="X16" s="103" t="s">
        <v>180</v>
      </c>
      <c r="Y16" s="103" t="s">
        <v>178</v>
      </c>
      <c r="Z16" s="106" t="s">
        <v>171</v>
      </c>
      <c r="AJ16" s="94" t="s">
        <v>172</v>
      </c>
      <c r="AK16" s="94" t="s">
        <v>173</v>
      </c>
    </row>
    <row r="17" spans="1:37" ht="25.5">
      <c r="A17" s="101">
        <v>4</v>
      </c>
      <c r="B17" s="102" t="s">
        <v>165</v>
      </c>
      <c r="C17" s="103" t="s">
        <v>181</v>
      </c>
      <c r="D17" s="104" t="s">
        <v>182</v>
      </c>
      <c r="E17" s="105">
        <v>548.35</v>
      </c>
      <c r="F17" s="106" t="s">
        <v>168</v>
      </c>
      <c r="H17" s="107">
        <f>ROUND(E17*G17,2)</f>
        <v>0</v>
      </c>
      <c r="J17" s="107">
        <f>ROUND(E17*G17,2)</f>
        <v>0</v>
      </c>
      <c r="L17" s="108">
        <f>E17*K17</f>
        <v>0</v>
      </c>
      <c r="N17" s="105">
        <f>E17*M17</f>
        <v>0</v>
      </c>
      <c r="P17" s="106" t="s">
        <v>169</v>
      </c>
      <c r="V17" s="109" t="s">
        <v>98</v>
      </c>
      <c r="X17" s="103" t="s">
        <v>183</v>
      </c>
      <c r="Y17" s="103" t="s">
        <v>181</v>
      </c>
      <c r="Z17" s="106" t="s">
        <v>184</v>
      </c>
      <c r="AJ17" s="94" t="s">
        <v>172</v>
      </c>
      <c r="AK17" s="94" t="s">
        <v>173</v>
      </c>
    </row>
    <row r="18" spans="1:37">
      <c r="A18" s="101">
        <v>5</v>
      </c>
      <c r="B18" s="102" t="s">
        <v>165</v>
      </c>
      <c r="C18" s="103" t="s">
        <v>185</v>
      </c>
      <c r="D18" s="104" t="s">
        <v>186</v>
      </c>
      <c r="E18" s="105">
        <v>64.599999999999994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187</v>
      </c>
      <c r="Y18" s="103" t="s">
        <v>185</v>
      </c>
      <c r="Z18" s="106" t="s">
        <v>171</v>
      </c>
      <c r="AJ18" s="94" t="s">
        <v>172</v>
      </c>
      <c r="AK18" s="94" t="s">
        <v>173</v>
      </c>
    </row>
    <row r="19" spans="1:37">
      <c r="A19" s="101">
        <v>6</v>
      </c>
      <c r="B19" s="102" t="s">
        <v>165</v>
      </c>
      <c r="C19" s="103" t="s">
        <v>188</v>
      </c>
      <c r="D19" s="104" t="s">
        <v>189</v>
      </c>
      <c r="E19" s="105">
        <v>720.05</v>
      </c>
      <c r="F19" s="106" t="s">
        <v>168</v>
      </c>
      <c r="H19" s="107">
        <f>ROUND(E19*G19,2)</f>
        <v>0</v>
      </c>
      <c r="J19" s="107">
        <f>ROUND(E19*G19,2)</f>
        <v>0</v>
      </c>
      <c r="L19" s="108">
        <f>E19*K19</f>
        <v>0</v>
      </c>
      <c r="N19" s="105">
        <f>E19*M19</f>
        <v>0</v>
      </c>
      <c r="P19" s="106" t="s">
        <v>169</v>
      </c>
      <c r="V19" s="109" t="s">
        <v>98</v>
      </c>
      <c r="X19" s="103" t="s">
        <v>190</v>
      </c>
      <c r="Y19" s="103" t="s">
        <v>188</v>
      </c>
      <c r="Z19" s="106" t="s">
        <v>184</v>
      </c>
      <c r="AJ19" s="94" t="s">
        <v>172</v>
      </c>
      <c r="AK19" s="94" t="s">
        <v>173</v>
      </c>
    </row>
    <row r="20" spans="1:37" ht="25.5">
      <c r="A20" s="101">
        <v>7</v>
      </c>
      <c r="B20" s="102" t="s">
        <v>191</v>
      </c>
      <c r="C20" s="103" t="s">
        <v>192</v>
      </c>
      <c r="D20" s="104" t="s">
        <v>193</v>
      </c>
      <c r="E20" s="105">
        <v>323</v>
      </c>
      <c r="F20" s="106" t="s">
        <v>194</v>
      </c>
      <c r="H20" s="107">
        <f>ROUND(E20*G20,2)</f>
        <v>0</v>
      </c>
      <c r="J20" s="107">
        <f>ROUND(E20*G20,2)</f>
        <v>0</v>
      </c>
      <c r="L20" s="108">
        <f>E20*K20</f>
        <v>0</v>
      </c>
      <c r="N20" s="105">
        <f>E20*M20</f>
        <v>0</v>
      </c>
      <c r="P20" s="106" t="s">
        <v>169</v>
      </c>
      <c r="V20" s="109" t="s">
        <v>98</v>
      </c>
      <c r="X20" s="103" t="s">
        <v>195</v>
      </c>
      <c r="Y20" s="103" t="s">
        <v>192</v>
      </c>
      <c r="Z20" s="106" t="s">
        <v>196</v>
      </c>
      <c r="AJ20" s="94" t="s">
        <v>172</v>
      </c>
      <c r="AK20" s="94" t="s">
        <v>173</v>
      </c>
    </row>
    <row r="21" spans="1:37">
      <c r="D21" s="149" t="s">
        <v>197</v>
      </c>
      <c r="E21" s="150">
        <f>J21</f>
        <v>0</v>
      </c>
      <c r="H21" s="150">
        <f>SUM(H12:H20)</f>
        <v>0</v>
      </c>
      <c r="I21" s="150">
        <f>SUM(I12:I20)</f>
        <v>0</v>
      </c>
      <c r="J21" s="150">
        <f>SUM(J12:J20)</f>
        <v>0</v>
      </c>
      <c r="L21" s="151">
        <f>SUM(L12:L20)</f>
        <v>0</v>
      </c>
      <c r="N21" s="152">
        <f>SUM(N12:N20)</f>
        <v>0</v>
      </c>
      <c r="W21" s="110">
        <f>SUM(W12:W20)</f>
        <v>0</v>
      </c>
    </row>
    <row r="23" spans="1:37">
      <c r="B23" s="103" t="s">
        <v>198</v>
      </c>
    </row>
    <row r="24" spans="1:37" ht="25.5">
      <c r="A24" s="101">
        <v>8</v>
      </c>
      <c r="B24" s="102" t="s">
        <v>199</v>
      </c>
      <c r="C24" s="103" t="s">
        <v>200</v>
      </c>
      <c r="D24" s="104" t="s">
        <v>201</v>
      </c>
      <c r="E24" s="105">
        <v>12</v>
      </c>
      <c r="F24" s="106" t="s">
        <v>168</v>
      </c>
      <c r="H24" s="107">
        <f>ROUND(E24*G24,2)</f>
        <v>0</v>
      </c>
      <c r="J24" s="107">
        <f>ROUND(E24*G24,2)</f>
        <v>0</v>
      </c>
      <c r="K24" s="108">
        <v>1.63</v>
      </c>
      <c r="L24" s="108">
        <f>E24*K24</f>
        <v>19.559999999999999</v>
      </c>
      <c r="N24" s="105">
        <f>E24*M24</f>
        <v>0</v>
      </c>
      <c r="P24" s="106" t="s">
        <v>169</v>
      </c>
      <c r="V24" s="109" t="s">
        <v>98</v>
      </c>
      <c r="X24" s="103" t="s">
        <v>202</v>
      </c>
      <c r="Y24" s="103" t="s">
        <v>200</v>
      </c>
      <c r="Z24" s="106" t="s">
        <v>171</v>
      </c>
      <c r="AJ24" s="94" t="s">
        <v>172</v>
      </c>
      <c r="AK24" s="94" t="s">
        <v>173</v>
      </c>
    </row>
    <row r="25" spans="1:37" ht="25.5">
      <c r="A25" s="101">
        <v>9</v>
      </c>
      <c r="B25" s="102" t="s">
        <v>174</v>
      </c>
      <c r="C25" s="103" t="s">
        <v>203</v>
      </c>
      <c r="D25" s="104" t="s">
        <v>204</v>
      </c>
      <c r="E25" s="105">
        <v>1618</v>
      </c>
      <c r="F25" s="106" t="s">
        <v>194</v>
      </c>
      <c r="H25" s="107">
        <f>ROUND(E25*G25,2)</f>
        <v>0</v>
      </c>
      <c r="J25" s="107">
        <f>ROUND(E25*G25,2)</f>
        <v>0</v>
      </c>
      <c r="L25" s="108">
        <f>E25*K25</f>
        <v>0</v>
      </c>
      <c r="N25" s="105">
        <f>E25*M25</f>
        <v>0</v>
      </c>
      <c r="P25" s="106" t="s">
        <v>169</v>
      </c>
      <c r="V25" s="109" t="s">
        <v>98</v>
      </c>
      <c r="X25" s="103" t="s">
        <v>205</v>
      </c>
      <c r="Y25" s="103" t="s">
        <v>203</v>
      </c>
      <c r="Z25" s="106" t="s">
        <v>171</v>
      </c>
      <c r="AJ25" s="94" t="s">
        <v>172</v>
      </c>
      <c r="AK25" s="94" t="s">
        <v>173</v>
      </c>
    </row>
    <row r="26" spans="1:37">
      <c r="A26" s="101">
        <v>10</v>
      </c>
      <c r="B26" s="102" t="s">
        <v>206</v>
      </c>
      <c r="C26" s="103" t="s">
        <v>207</v>
      </c>
      <c r="D26" s="104" t="s">
        <v>208</v>
      </c>
      <c r="E26" s="105">
        <v>13.475</v>
      </c>
      <c r="F26" s="106" t="s">
        <v>168</v>
      </c>
      <c r="H26" s="107">
        <f>ROUND(E26*G26,2)</f>
        <v>0</v>
      </c>
      <c r="J26" s="107">
        <f>ROUND(E26*G26,2)</f>
        <v>0</v>
      </c>
      <c r="K26" s="108">
        <v>2.23706</v>
      </c>
      <c r="L26" s="108">
        <f>E26*K26</f>
        <v>30.1443835</v>
      </c>
      <c r="N26" s="105">
        <f>E26*M26</f>
        <v>0</v>
      </c>
      <c r="P26" s="106" t="s">
        <v>169</v>
      </c>
      <c r="V26" s="109" t="s">
        <v>98</v>
      </c>
      <c r="X26" s="103" t="s">
        <v>209</v>
      </c>
      <c r="Y26" s="103" t="s">
        <v>207</v>
      </c>
      <c r="Z26" s="106" t="s">
        <v>210</v>
      </c>
      <c r="AJ26" s="94" t="s">
        <v>172</v>
      </c>
      <c r="AK26" s="94" t="s">
        <v>173</v>
      </c>
    </row>
    <row r="27" spans="1:37">
      <c r="A27" s="101">
        <v>11</v>
      </c>
      <c r="B27" s="102" t="s">
        <v>206</v>
      </c>
      <c r="C27" s="103" t="s">
        <v>211</v>
      </c>
      <c r="D27" s="104" t="s">
        <v>212</v>
      </c>
      <c r="E27" s="105">
        <v>13.9</v>
      </c>
      <c r="F27" s="106" t="s">
        <v>194</v>
      </c>
      <c r="H27" s="107">
        <f>ROUND(E27*G27,2)</f>
        <v>0</v>
      </c>
      <c r="J27" s="107">
        <f>ROUND(E27*G27,2)</f>
        <v>0</v>
      </c>
      <c r="K27" s="108">
        <v>2.2300000000000002E-3</v>
      </c>
      <c r="L27" s="108">
        <f>E27*K27</f>
        <v>3.0997000000000004E-2</v>
      </c>
      <c r="N27" s="105">
        <f>E27*M27</f>
        <v>0</v>
      </c>
      <c r="P27" s="106" t="s">
        <v>169</v>
      </c>
      <c r="V27" s="109" t="s">
        <v>98</v>
      </c>
      <c r="X27" s="103" t="s">
        <v>213</v>
      </c>
      <c r="Y27" s="103" t="s">
        <v>211</v>
      </c>
      <c r="Z27" s="106" t="s">
        <v>210</v>
      </c>
      <c r="AJ27" s="94" t="s">
        <v>172</v>
      </c>
      <c r="AK27" s="94" t="s">
        <v>173</v>
      </c>
    </row>
    <row r="28" spans="1:37">
      <c r="A28" s="101">
        <v>12</v>
      </c>
      <c r="B28" s="102" t="s">
        <v>206</v>
      </c>
      <c r="C28" s="103" t="s">
        <v>214</v>
      </c>
      <c r="D28" s="104" t="s">
        <v>215</v>
      </c>
      <c r="E28" s="105">
        <v>13.9</v>
      </c>
      <c r="F28" s="106" t="s">
        <v>194</v>
      </c>
      <c r="H28" s="107">
        <f>ROUND(E28*G28,2)</f>
        <v>0</v>
      </c>
      <c r="J28" s="107">
        <f>ROUND(E28*G28,2)</f>
        <v>0</v>
      </c>
      <c r="L28" s="108">
        <f>E28*K28</f>
        <v>0</v>
      </c>
      <c r="N28" s="105">
        <f>E28*M28</f>
        <v>0</v>
      </c>
      <c r="P28" s="106" t="s">
        <v>169</v>
      </c>
      <c r="V28" s="109" t="s">
        <v>98</v>
      </c>
      <c r="X28" s="103" t="s">
        <v>216</v>
      </c>
      <c r="Y28" s="103" t="s">
        <v>214</v>
      </c>
      <c r="Z28" s="106" t="s">
        <v>210</v>
      </c>
      <c r="AJ28" s="94" t="s">
        <v>172</v>
      </c>
      <c r="AK28" s="94" t="s">
        <v>173</v>
      </c>
    </row>
    <row r="29" spans="1:37">
      <c r="A29" s="101">
        <v>13</v>
      </c>
      <c r="B29" s="102" t="s">
        <v>206</v>
      </c>
      <c r="C29" s="103" t="s">
        <v>217</v>
      </c>
      <c r="D29" s="104" t="s">
        <v>218</v>
      </c>
      <c r="E29" s="105">
        <v>0.40400000000000003</v>
      </c>
      <c r="F29" s="106" t="s">
        <v>219</v>
      </c>
      <c r="H29" s="107">
        <f>ROUND(E29*G29,2)</f>
        <v>0</v>
      </c>
      <c r="J29" s="107">
        <f>ROUND(E29*G29,2)</f>
        <v>0</v>
      </c>
      <c r="K29" s="108">
        <v>0.98900999999999994</v>
      </c>
      <c r="L29" s="108">
        <f>E29*K29</f>
        <v>0.39956004000000001</v>
      </c>
      <c r="N29" s="105">
        <f>E29*M29</f>
        <v>0</v>
      </c>
      <c r="P29" s="106" t="s">
        <v>169</v>
      </c>
      <c r="V29" s="109" t="s">
        <v>98</v>
      </c>
      <c r="X29" s="103" t="s">
        <v>220</v>
      </c>
      <c r="Y29" s="103" t="s">
        <v>217</v>
      </c>
      <c r="Z29" s="106" t="s">
        <v>210</v>
      </c>
      <c r="AJ29" s="94" t="s">
        <v>172</v>
      </c>
      <c r="AK29" s="94" t="s">
        <v>173</v>
      </c>
    </row>
    <row r="30" spans="1:37">
      <c r="D30" s="149" t="s">
        <v>221</v>
      </c>
      <c r="E30" s="150">
        <f>J30</f>
        <v>0</v>
      </c>
      <c r="H30" s="150">
        <f>SUM(H23:H29)</f>
        <v>0</v>
      </c>
      <c r="I30" s="150">
        <f>SUM(I23:I29)</f>
        <v>0</v>
      </c>
      <c r="J30" s="150">
        <f>SUM(J23:J29)</f>
        <v>0</v>
      </c>
      <c r="L30" s="151">
        <f>SUM(L23:L29)</f>
        <v>50.134940539999995</v>
      </c>
      <c r="N30" s="152">
        <f>SUM(N23:N29)</f>
        <v>0</v>
      </c>
      <c r="W30" s="110">
        <f>SUM(W23:W29)</f>
        <v>0</v>
      </c>
    </row>
    <row r="32" spans="1:37">
      <c r="B32" s="103" t="s">
        <v>222</v>
      </c>
    </row>
    <row r="33" spans="1:37" ht="25.5">
      <c r="A33" s="101">
        <v>14</v>
      </c>
      <c r="B33" s="102" t="s">
        <v>223</v>
      </c>
      <c r="C33" s="103" t="s">
        <v>224</v>
      </c>
      <c r="D33" s="104" t="s">
        <v>225</v>
      </c>
      <c r="E33" s="105">
        <v>1618</v>
      </c>
      <c r="F33" s="106" t="s">
        <v>194</v>
      </c>
      <c r="H33" s="107">
        <f>ROUND(E33*G33,2)</f>
        <v>0</v>
      </c>
      <c r="J33" s="107">
        <f>ROUND(E33*G33,2)</f>
        <v>0</v>
      </c>
      <c r="K33" s="108">
        <v>0.48574000000000001</v>
      </c>
      <c r="L33" s="108">
        <f>E33*K33</f>
        <v>785.92732000000001</v>
      </c>
      <c r="N33" s="105">
        <f>E33*M33</f>
        <v>0</v>
      </c>
      <c r="P33" s="106" t="s">
        <v>169</v>
      </c>
      <c r="V33" s="109" t="s">
        <v>98</v>
      </c>
      <c r="X33" s="103" t="s">
        <v>226</v>
      </c>
      <c r="Y33" s="103" t="s">
        <v>224</v>
      </c>
      <c r="Z33" s="106" t="s">
        <v>227</v>
      </c>
      <c r="AJ33" s="94" t="s">
        <v>172</v>
      </c>
      <c r="AK33" s="94" t="s">
        <v>173</v>
      </c>
    </row>
    <row r="34" spans="1:37">
      <c r="A34" s="101">
        <v>15</v>
      </c>
      <c r="B34" s="102" t="s">
        <v>223</v>
      </c>
      <c r="C34" s="103" t="s">
        <v>228</v>
      </c>
      <c r="D34" s="104" t="s">
        <v>229</v>
      </c>
      <c r="E34" s="105">
        <v>1618</v>
      </c>
      <c r="F34" s="106" t="s">
        <v>194</v>
      </c>
      <c r="H34" s="107">
        <f>ROUND(E34*G34,2)</f>
        <v>0</v>
      </c>
      <c r="J34" s="107">
        <f>ROUND(E34*G34,2)</f>
        <v>0</v>
      </c>
      <c r="K34" s="108">
        <v>0.27994000000000002</v>
      </c>
      <c r="L34" s="108">
        <f>E34*K34</f>
        <v>452.94292000000002</v>
      </c>
      <c r="N34" s="105">
        <f>E34*M34</f>
        <v>0</v>
      </c>
      <c r="P34" s="106" t="s">
        <v>169</v>
      </c>
      <c r="V34" s="109" t="s">
        <v>98</v>
      </c>
      <c r="X34" s="103" t="s">
        <v>230</v>
      </c>
      <c r="Y34" s="103" t="s">
        <v>228</v>
      </c>
      <c r="Z34" s="106" t="s">
        <v>227</v>
      </c>
      <c r="AJ34" s="94" t="s">
        <v>172</v>
      </c>
      <c r="AK34" s="94" t="s">
        <v>173</v>
      </c>
    </row>
    <row r="35" spans="1:37">
      <c r="D35" s="149" t="s">
        <v>231</v>
      </c>
      <c r="E35" s="150">
        <f>J35</f>
        <v>0</v>
      </c>
      <c r="H35" s="150">
        <f>SUM(H32:H34)</f>
        <v>0</v>
      </c>
      <c r="I35" s="150">
        <f>SUM(I32:I34)</f>
        <v>0</v>
      </c>
      <c r="J35" s="150">
        <f>SUM(J32:J34)</f>
        <v>0</v>
      </c>
      <c r="L35" s="151">
        <f>SUM(L32:L34)</f>
        <v>1238.87024</v>
      </c>
      <c r="N35" s="152">
        <f>SUM(N32:N34)</f>
        <v>0</v>
      </c>
      <c r="W35" s="110">
        <f>SUM(W32:W34)</f>
        <v>0</v>
      </c>
    </row>
    <row r="37" spans="1:37">
      <c r="B37" s="103" t="s">
        <v>232</v>
      </c>
    </row>
    <row r="38" spans="1:37" ht="25.5">
      <c r="A38" s="101">
        <v>16</v>
      </c>
      <c r="B38" s="102" t="s">
        <v>223</v>
      </c>
      <c r="C38" s="103" t="s">
        <v>233</v>
      </c>
      <c r="D38" s="104" t="s">
        <v>234</v>
      </c>
      <c r="E38" s="105">
        <v>153.5</v>
      </c>
      <c r="F38" s="106" t="s">
        <v>235</v>
      </c>
      <c r="H38" s="107">
        <f>ROUND(E38*G38,2)</f>
        <v>0</v>
      </c>
      <c r="J38" s="107">
        <f>ROUND(E38*G38,2)</f>
        <v>0</v>
      </c>
      <c r="K38" s="108">
        <v>0.10562000000000001</v>
      </c>
      <c r="L38" s="108">
        <f>E38*K38</f>
        <v>16.212669999999999</v>
      </c>
      <c r="N38" s="105">
        <f>E38*M38</f>
        <v>0</v>
      </c>
      <c r="P38" s="106" t="s">
        <v>169</v>
      </c>
      <c r="V38" s="109" t="s">
        <v>98</v>
      </c>
      <c r="X38" s="103" t="s">
        <v>236</v>
      </c>
      <c r="Y38" s="103" t="s">
        <v>233</v>
      </c>
      <c r="Z38" s="106" t="s">
        <v>237</v>
      </c>
      <c r="AJ38" s="94" t="s">
        <v>172</v>
      </c>
      <c r="AK38" s="94" t="s">
        <v>173</v>
      </c>
    </row>
    <row r="39" spans="1:37">
      <c r="A39" s="101">
        <v>17</v>
      </c>
      <c r="B39" s="102" t="s">
        <v>238</v>
      </c>
      <c r="C39" s="103" t="s">
        <v>239</v>
      </c>
      <c r="D39" s="104" t="s">
        <v>240</v>
      </c>
      <c r="E39" s="105">
        <v>155.035</v>
      </c>
      <c r="F39" s="106" t="s">
        <v>241</v>
      </c>
      <c r="I39" s="107">
        <f>ROUND(E39*G39,2)</f>
        <v>0</v>
      </c>
      <c r="J39" s="107">
        <f>ROUND(E39*G39,2)</f>
        <v>0</v>
      </c>
      <c r="K39" s="108">
        <v>1.2E-2</v>
      </c>
      <c r="L39" s="108">
        <f>E39*K39</f>
        <v>1.86042</v>
      </c>
      <c r="N39" s="105">
        <f>E39*M39</f>
        <v>0</v>
      </c>
      <c r="P39" s="106" t="s">
        <v>169</v>
      </c>
      <c r="V39" s="109" t="s">
        <v>91</v>
      </c>
      <c r="X39" s="103" t="s">
        <v>239</v>
      </c>
      <c r="Y39" s="103" t="s">
        <v>239</v>
      </c>
      <c r="Z39" s="106" t="s">
        <v>242</v>
      </c>
      <c r="AA39" s="103" t="s">
        <v>169</v>
      </c>
      <c r="AJ39" s="94" t="s">
        <v>243</v>
      </c>
      <c r="AK39" s="94" t="s">
        <v>173</v>
      </c>
    </row>
    <row r="40" spans="1:37" ht="25.5">
      <c r="A40" s="101">
        <v>18</v>
      </c>
      <c r="B40" s="102" t="s">
        <v>223</v>
      </c>
      <c r="C40" s="103" t="s">
        <v>244</v>
      </c>
      <c r="D40" s="104" t="s">
        <v>245</v>
      </c>
      <c r="E40" s="105">
        <v>9.2100000000000009</v>
      </c>
      <c r="F40" s="106" t="s">
        <v>168</v>
      </c>
      <c r="H40" s="107">
        <f>ROUND(E40*G40,2)</f>
        <v>0</v>
      </c>
      <c r="J40" s="107">
        <f>ROUND(E40*G40,2)</f>
        <v>0</v>
      </c>
      <c r="K40" s="108">
        <v>2.3628499999999999</v>
      </c>
      <c r="L40" s="108">
        <f>E40*K40</f>
        <v>21.761848500000003</v>
      </c>
      <c r="N40" s="105">
        <f>E40*M40</f>
        <v>0</v>
      </c>
      <c r="P40" s="106" t="s">
        <v>169</v>
      </c>
      <c r="V40" s="109" t="s">
        <v>98</v>
      </c>
      <c r="X40" s="103" t="s">
        <v>246</v>
      </c>
      <c r="Y40" s="103" t="s">
        <v>244</v>
      </c>
      <c r="Z40" s="106" t="s">
        <v>237</v>
      </c>
      <c r="AJ40" s="94" t="s">
        <v>172</v>
      </c>
      <c r="AK40" s="94" t="s">
        <v>173</v>
      </c>
    </row>
    <row r="41" spans="1:37">
      <c r="D41" s="149" t="s">
        <v>247</v>
      </c>
      <c r="E41" s="150">
        <f>J41</f>
        <v>0</v>
      </c>
      <c r="H41" s="150">
        <f>SUM(H37:H40)</f>
        <v>0</v>
      </c>
      <c r="I41" s="150">
        <f>SUM(I37:I40)</f>
        <v>0</v>
      </c>
      <c r="J41" s="150">
        <f>SUM(J37:J40)</f>
        <v>0</v>
      </c>
      <c r="L41" s="151">
        <f>SUM(L37:L40)</f>
        <v>39.834938500000007</v>
      </c>
      <c r="N41" s="152">
        <f>SUM(N37:N40)</f>
        <v>0</v>
      </c>
      <c r="W41" s="110">
        <f>SUM(W37:W40)</f>
        <v>0</v>
      </c>
    </row>
    <row r="43" spans="1:37">
      <c r="D43" s="149" t="s">
        <v>248</v>
      </c>
      <c r="E43" s="152">
        <f>J43</f>
        <v>0</v>
      </c>
      <c r="H43" s="150">
        <f>+H21+H30+H35+H41</f>
        <v>0</v>
      </c>
      <c r="I43" s="150">
        <f>+I21+I30+I35+I41</f>
        <v>0</v>
      </c>
      <c r="J43" s="150">
        <f>+J21+J30+J35+J41</f>
        <v>0</v>
      </c>
      <c r="L43" s="151">
        <f>+L21+L30+L35+L41</f>
        <v>1328.8401190399998</v>
      </c>
      <c r="N43" s="152">
        <f>+N21+N30+N35+N41</f>
        <v>0</v>
      </c>
      <c r="W43" s="110">
        <f>+W21+W30+W35+W41</f>
        <v>0</v>
      </c>
    </row>
    <row r="45" spans="1:37">
      <c r="B45" s="148" t="s">
        <v>249</v>
      </c>
    </row>
    <row r="46" spans="1:37">
      <c r="B46" s="103" t="s">
        <v>250</v>
      </c>
    </row>
    <row r="47" spans="1:37">
      <c r="A47" s="101">
        <v>19</v>
      </c>
      <c r="B47" s="102" t="s">
        <v>251</v>
      </c>
      <c r="C47" s="103" t="s">
        <v>252</v>
      </c>
      <c r="D47" s="104" t="s">
        <v>253</v>
      </c>
      <c r="E47" s="105">
        <v>1618</v>
      </c>
      <c r="F47" s="106" t="s">
        <v>194</v>
      </c>
      <c r="H47" s="107">
        <f>ROUND(E47*G47,2)</f>
        <v>0</v>
      </c>
      <c r="J47" s="107">
        <f>ROUND(E47*G47,2)</f>
        <v>0</v>
      </c>
      <c r="L47" s="108">
        <f>E47*K47</f>
        <v>0</v>
      </c>
      <c r="N47" s="105">
        <f>E47*M47</f>
        <v>0</v>
      </c>
      <c r="P47" s="106" t="s">
        <v>169</v>
      </c>
      <c r="V47" s="109" t="s">
        <v>254</v>
      </c>
      <c r="X47" s="103" t="s">
        <v>255</v>
      </c>
      <c r="Y47" s="103" t="s">
        <v>252</v>
      </c>
      <c r="Z47" s="106" t="s">
        <v>256</v>
      </c>
      <c r="AJ47" s="94" t="s">
        <v>257</v>
      </c>
      <c r="AK47" s="94" t="s">
        <v>173</v>
      </c>
    </row>
    <row r="48" spans="1:37">
      <c r="A48" s="101">
        <v>20</v>
      </c>
      <c r="B48" s="102" t="s">
        <v>238</v>
      </c>
      <c r="C48" s="103" t="s">
        <v>258</v>
      </c>
      <c r="D48" s="104" t="s">
        <v>259</v>
      </c>
      <c r="E48" s="105">
        <v>1779.8</v>
      </c>
      <c r="F48" s="106" t="s">
        <v>194</v>
      </c>
      <c r="I48" s="107">
        <f>ROUND(E48*G48,2)</f>
        <v>0</v>
      </c>
      <c r="J48" s="107">
        <f>ROUND(E48*G48,2)</f>
        <v>0</v>
      </c>
      <c r="K48" s="108">
        <v>2.9999999999999997E-4</v>
      </c>
      <c r="L48" s="108">
        <f>E48*K48</f>
        <v>0.53393999999999997</v>
      </c>
      <c r="N48" s="105">
        <f>E48*M48</f>
        <v>0</v>
      </c>
      <c r="P48" s="106" t="s">
        <v>169</v>
      </c>
      <c r="V48" s="109" t="s">
        <v>91</v>
      </c>
      <c r="X48" s="103" t="s">
        <v>258</v>
      </c>
      <c r="Y48" s="103" t="s">
        <v>258</v>
      </c>
      <c r="Z48" s="106" t="s">
        <v>260</v>
      </c>
      <c r="AA48" s="103" t="s">
        <v>169</v>
      </c>
      <c r="AJ48" s="94" t="s">
        <v>261</v>
      </c>
      <c r="AK48" s="94" t="s">
        <v>173</v>
      </c>
    </row>
    <row r="49" spans="1:37">
      <c r="D49" s="149" t="s">
        <v>262</v>
      </c>
      <c r="E49" s="150">
        <f>J49</f>
        <v>0</v>
      </c>
      <c r="H49" s="150">
        <f>SUM(H45:H48)</f>
        <v>0</v>
      </c>
      <c r="I49" s="150">
        <f>SUM(I45:I48)</f>
        <v>0</v>
      </c>
      <c r="J49" s="150">
        <f>SUM(J45:J48)</f>
        <v>0</v>
      </c>
      <c r="L49" s="151">
        <f>SUM(L45:L48)</f>
        <v>0.53393999999999997</v>
      </c>
      <c r="N49" s="152">
        <f>SUM(N45:N48)</f>
        <v>0</v>
      </c>
      <c r="W49" s="110">
        <f>SUM(W45:W48)</f>
        <v>0</v>
      </c>
    </row>
    <row r="51" spans="1:37">
      <c r="B51" s="103" t="s">
        <v>263</v>
      </c>
    </row>
    <row r="52" spans="1:37" ht="25.5">
      <c r="A52" s="101">
        <v>21</v>
      </c>
      <c r="B52" s="102" t="s">
        <v>264</v>
      </c>
      <c r="C52" s="103" t="s">
        <v>265</v>
      </c>
      <c r="D52" s="104" t="s">
        <v>266</v>
      </c>
      <c r="E52" s="105">
        <v>1</v>
      </c>
      <c r="F52" s="106" t="s">
        <v>267</v>
      </c>
      <c r="H52" s="107">
        <f>ROUND(E52*G52,2)</f>
        <v>0</v>
      </c>
      <c r="J52" s="107">
        <f>ROUND(E52*G52,2)</f>
        <v>0</v>
      </c>
      <c r="K52" s="108">
        <v>9.0000000000000006E-5</v>
      </c>
      <c r="L52" s="108">
        <f>E52*K52</f>
        <v>9.0000000000000006E-5</v>
      </c>
      <c r="N52" s="105">
        <f>E52*M52</f>
        <v>0</v>
      </c>
      <c r="P52" s="106" t="s">
        <v>169</v>
      </c>
      <c r="V52" s="109" t="s">
        <v>254</v>
      </c>
      <c r="X52" s="103" t="s">
        <v>268</v>
      </c>
      <c r="Y52" s="103" t="s">
        <v>265</v>
      </c>
      <c r="Z52" s="106" t="s">
        <v>269</v>
      </c>
      <c r="AJ52" s="94" t="s">
        <v>257</v>
      </c>
      <c r="AK52" s="94" t="s">
        <v>173</v>
      </c>
    </row>
    <row r="53" spans="1:37">
      <c r="D53" s="149" t="s">
        <v>270</v>
      </c>
      <c r="E53" s="150">
        <f>J53</f>
        <v>0</v>
      </c>
      <c r="H53" s="150">
        <f>SUM(H51:H52)</f>
        <v>0</v>
      </c>
      <c r="I53" s="150">
        <f>SUM(I51:I52)</f>
        <v>0</v>
      </c>
      <c r="J53" s="150">
        <f>SUM(J51:J52)</f>
        <v>0</v>
      </c>
      <c r="L53" s="151">
        <f>SUM(L51:L52)</f>
        <v>9.0000000000000006E-5</v>
      </c>
      <c r="N53" s="152">
        <f>SUM(N51:N52)</f>
        <v>0</v>
      </c>
      <c r="W53" s="110">
        <f>SUM(W51:W52)</f>
        <v>0</v>
      </c>
    </row>
    <row r="55" spans="1:37">
      <c r="B55" s="103" t="s">
        <v>271</v>
      </c>
    </row>
    <row r="56" spans="1:37" ht="25.5">
      <c r="A56" s="101">
        <v>22</v>
      </c>
      <c r="B56" s="102" t="s">
        <v>272</v>
      </c>
      <c r="C56" s="103" t="s">
        <v>273</v>
      </c>
      <c r="D56" s="104" t="s">
        <v>274</v>
      </c>
      <c r="E56" s="105">
        <v>1</v>
      </c>
      <c r="F56" s="106" t="s">
        <v>267</v>
      </c>
      <c r="H56" s="107">
        <f>ROUND(E56*G56,2)</f>
        <v>0</v>
      </c>
      <c r="J56" s="107">
        <f>ROUND(E56*G56,2)</f>
        <v>0</v>
      </c>
      <c r="L56" s="108">
        <f>E56*K56</f>
        <v>0</v>
      </c>
      <c r="N56" s="105">
        <f>E56*M56</f>
        <v>0</v>
      </c>
      <c r="P56" s="106" t="s">
        <v>169</v>
      </c>
      <c r="V56" s="109" t="s">
        <v>254</v>
      </c>
      <c r="X56" s="103" t="s">
        <v>275</v>
      </c>
      <c r="Y56" s="103" t="s">
        <v>273</v>
      </c>
      <c r="Z56" s="106" t="s">
        <v>276</v>
      </c>
      <c r="AJ56" s="94" t="s">
        <v>257</v>
      </c>
      <c r="AK56" s="94" t="s">
        <v>173</v>
      </c>
    </row>
    <row r="57" spans="1:37">
      <c r="D57" s="149" t="s">
        <v>277</v>
      </c>
      <c r="E57" s="150">
        <f>J57</f>
        <v>0</v>
      </c>
      <c r="H57" s="150">
        <f>SUM(H55:H56)</f>
        <v>0</v>
      </c>
      <c r="I57" s="150">
        <f>SUM(I55:I56)</f>
        <v>0</v>
      </c>
      <c r="J57" s="150">
        <f>SUM(J55:J56)</f>
        <v>0</v>
      </c>
      <c r="L57" s="151">
        <f>SUM(L55:L56)</f>
        <v>0</v>
      </c>
      <c r="N57" s="152">
        <f>SUM(N55:N56)</f>
        <v>0</v>
      </c>
      <c r="W57" s="110">
        <f>SUM(W55:W56)</f>
        <v>0</v>
      </c>
    </row>
    <row r="59" spans="1:37">
      <c r="D59" s="149" t="s">
        <v>278</v>
      </c>
      <c r="E59" s="152">
        <f>J59</f>
        <v>0</v>
      </c>
      <c r="H59" s="150">
        <f>+H49+H53+H57</f>
        <v>0</v>
      </c>
      <c r="I59" s="150">
        <f>+I49+I53+I57</f>
        <v>0</v>
      </c>
      <c r="J59" s="150">
        <f>+J49+J53+J57</f>
        <v>0</v>
      </c>
      <c r="L59" s="151">
        <f>+L49+L53+L57</f>
        <v>0.53403</v>
      </c>
      <c r="N59" s="152">
        <f>+N49+N53+N57</f>
        <v>0</v>
      </c>
      <c r="W59" s="110">
        <f>+W49+W53+W57</f>
        <v>0</v>
      </c>
    </row>
    <row r="61" spans="1:37">
      <c r="B61" s="148" t="s">
        <v>279</v>
      </c>
    </row>
    <row r="62" spans="1:37">
      <c r="B62" s="103" t="s">
        <v>280</v>
      </c>
    </row>
    <row r="63" spans="1:37">
      <c r="A63" s="101">
        <v>23</v>
      </c>
      <c r="B63" s="102" t="s">
        <v>281</v>
      </c>
      <c r="C63" s="103" t="s">
        <v>282</v>
      </c>
      <c r="D63" s="104" t="s">
        <v>283</v>
      </c>
      <c r="E63" s="105">
        <v>1</v>
      </c>
      <c r="F63" s="106" t="s">
        <v>267</v>
      </c>
      <c r="H63" s="107">
        <f>ROUND(E63*G63,2)</f>
        <v>0</v>
      </c>
      <c r="J63" s="107">
        <f>ROUND(E63*G63,2)</f>
        <v>0</v>
      </c>
      <c r="L63" s="108">
        <f>E63*K63</f>
        <v>0</v>
      </c>
      <c r="N63" s="105">
        <f>E63*M63</f>
        <v>0</v>
      </c>
      <c r="P63" s="106" t="s">
        <v>169</v>
      </c>
      <c r="V63" s="109" t="s">
        <v>284</v>
      </c>
      <c r="X63" s="103" t="s">
        <v>285</v>
      </c>
      <c r="Y63" s="103" t="s">
        <v>282</v>
      </c>
      <c r="Z63" s="106" t="s">
        <v>286</v>
      </c>
      <c r="AJ63" s="94" t="s">
        <v>287</v>
      </c>
      <c r="AK63" s="94" t="s">
        <v>173</v>
      </c>
    </row>
    <row r="64" spans="1:37" ht="25.5">
      <c r="D64" s="149" t="s">
        <v>288</v>
      </c>
      <c r="E64" s="150">
        <f>J64</f>
        <v>0</v>
      </c>
      <c r="H64" s="150">
        <f>SUM(H61:H63)</f>
        <v>0</v>
      </c>
      <c r="I64" s="150">
        <f>SUM(I61:I63)</f>
        <v>0</v>
      </c>
      <c r="J64" s="150">
        <f>SUM(J61:J63)</f>
        <v>0</v>
      </c>
      <c r="L64" s="151">
        <f>SUM(L61:L63)</f>
        <v>0</v>
      </c>
      <c r="N64" s="152">
        <f>SUM(N61:N63)</f>
        <v>0</v>
      </c>
      <c r="W64" s="110">
        <f>SUM(W61:W63)</f>
        <v>0</v>
      </c>
    </row>
    <row r="66" spans="4:23">
      <c r="D66" s="149" t="s">
        <v>289</v>
      </c>
      <c r="E66" s="150">
        <f>J66</f>
        <v>0</v>
      </c>
      <c r="H66" s="150">
        <f>+H64</f>
        <v>0</v>
      </c>
      <c r="I66" s="150">
        <f>+I64</f>
        <v>0</v>
      </c>
      <c r="J66" s="150">
        <f>+J64</f>
        <v>0</v>
      </c>
      <c r="L66" s="151">
        <f>+L64</f>
        <v>0</v>
      </c>
      <c r="N66" s="152">
        <f>+N64</f>
        <v>0</v>
      </c>
      <c r="W66" s="110">
        <f>+W64</f>
        <v>0</v>
      </c>
    </row>
    <row r="68" spans="4:23">
      <c r="D68" s="154" t="s">
        <v>290</v>
      </c>
      <c r="E68" s="150">
        <f>J68</f>
        <v>0</v>
      </c>
      <c r="H68" s="150">
        <f>+H43+H59+H66</f>
        <v>0</v>
      </c>
      <c r="I68" s="150">
        <f>+I43+I59+I66</f>
        <v>0</v>
      </c>
      <c r="J68" s="150">
        <f>+J43+J59+J66</f>
        <v>0</v>
      </c>
      <c r="L68" s="151">
        <f>+L43+L59+L66</f>
        <v>1329.3741490399998</v>
      </c>
      <c r="N68" s="152">
        <f>+N43+N59+N66</f>
        <v>0</v>
      </c>
      <c r="W68" s="110">
        <f>+W43+W59+W66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D43"/>
  <sheetViews>
    <sheetView showGridLines="0" showZeros="0" workbookViewId="0">
      <selection activeCell="J5" sqref="J5"/>
    </sheetView>
  </sheetViews>
  <sheetFormatPr defaultRowHeight="12.75"/>
  <cols>
    <col min="1" max="1" width="0.7109375" style="10" customWidth="1"/>
    <col min="2" max="2" width="3.7109375" style="10" customWidth="1"/>
    <col min="3" max="3" width="6.85546875" style="10" customWidth="1"/>
    <col min="4" max="6" width="14" style="10" customWidth="1"/>
    <col min="7" max="7" width="3.85546875" style="10" customWidth="1"/>
    <col min="8" max="8" width="17.7109375" style="10" customWidth="1"/>
    <col min="9" max="9" width="8.7109375" style="10" customWidth="1"/>
    <col min="10" max="10" width="14" style="10" customWidth="1"/>
    <col min="11" max="11" width="2.28515625" style="10" customWidth="1"/>
    <col min="12" max="12" width="6.85546875" style="10" customWidth="1"/>
    <col min="13" max="23" width="9.140625" style="10"/>
    <col min="24" max="25" width="5.7109375" style="10" customWidth="1"/>
    <col min="26" max="26" width="6.5703125" style="10" customWidth="1"/>
    <col min="27" max="27" width="21.42578125" style="10" customWidth="1"/>
    <col min="28" max="28" width="4.28515625" style="10" customWidth="1"/>
    <col min="29" max="29" width="8.28515625" style="10" customWidth="1"/>
    <col min="30" max="30" width="8.7109375" style="10" customWidth="1"/>
    <col min="31" max="16384" width="9.140625" style="10"/>
  </cols>
  <sheetData>
    <row r="1" spans="2:30" ht="28.5" customHeight="1">
      <c r="B1" s="11"/>
      <c r="C1" s="11"/>
      <c r="D1" s="11"/>
      <c r="F1" s="12" t="str">
        <f>CONCATENATE(AA2," ",AB2," ",AC2," ",AD2)</f>
        <v xml:space="preserve">Krycí list rozpočtu v EUR  </v>
      </c>
      <c r="G1" s="11"/>
      <c r="H1" s="11"/>
      <c r="I1" s="11"/>
      <c r="J1" s="11"/>
      <c r="Z1" s="91" t="s">
        <v>4</v>
      </c>
      <c r="AA1" s="91" t="s">
        <v>5</v>
      </c>
      <c r="AB1" s="91" t="s">
        <v>6</v>
      </c>
      <c r="AC1" s="91" t="s">
        <v>7</v>
      </c>
      <c r="AD1" s="91" t="s">
        <v>8</v>
      </c>
    </row>
    <row r="2" spans="2:30" ht="18" customHeight="1">
      <c r="B2" s="13"/>
      <c r="C2" s="14" t="s">
        <v>147</v>
      </c>
      <c r="D2" s="14"/>
      <c r="E2" s="14"/>
      <c r="F2" s="14"/>
      <c r="G2" s="15" t="s">
        <v>66</v>
      </c>
      <c r="H2" s="14" t="s">
        <v>154</v>
      </c>
      <c r="I2" s="14"/>
      <c r="J2" s="74"/>
      <c r="Z2" s="91" t="s">
        <v>11</v>
      </c>
      <c r="AA2" s="92" t="s">
        <v>67</v>
      </c>
      <c r="AB2" s="92" t="s">
        <v>13</v>
      </c>
      <c r="AC2" s="92"/>
      <c r="AD2" s="93"/>
    </row>
    <row r="3" spans="2:30" ht="18" customHeight="1">
      <c r="B3" s="16"/>
      <c r="C3" s="17"/>
      <c r="D3" s="17"/>
      <c r="E3" s="17"/>
      <c r="F3" s="17"/>
      <c r="G3" s="18" t="s">
        <v>155</v>
      </c>
      <c r="H3" s="17"/>
      <c r="I3" s="17"/>
      <c r="J3" s="75"/>
      <c r="Z3" s="91" t="s">
        <v>15</v>
      </c>
      <c r="AA3" s="92" t="s">
        <v>68</v>
      </c>
      <c r="AB3" s="92" t="s">
        <v>13</v>
      </c>
      <c r="AC3" s="92" t="s">
        <v>17</v>
      </c>
      <c r="AD3" s="93" t="s">
        <v>18</v>
      </c>
    </row>
    <row r="4" spans="2:30" ht="18" customHeight="1">
      <c r="B4" s="19"/>
      <c r="C4" s="20"/>
      <c r="D4" s="20"/>
      <c r="E4" s="20"/>
      <c r="F4" s="20"/>
      <c r="G4" s="21"/>
      <c r="H4" s="20"/>
      <c r="I4" s="20"/>
      <c r="J4" s="76"/>
      <c r="Z4" s="91" t="s">
        <v>19</v>
      </c>
      <c r="AA4" s="92" t="s">
        <v>69</v>
      </c>
      <c r="AB4" s="92" t="s">
        <v>13</v>
      </c>
      <c r="AC4" s="92"/>
      <c r="AD4" s="93"/>
    </row>
    <row r="5" spans="2:30" ht="18" customHeight="1">
      <c r="B5" s="22"/>
      <c r="C5" s="23" t="s">
        <v>70</v>
      </c>
      <c r="D5" s="23"/>
      <c r="E5" s="23" t="s">
        <v>71</v>
      </c>
      <c r="F5" s="24"/>
      <c r="G5" s="24" t="s">
        <v>72</v>
      </c>
      <c r="H5" s="23"/>
      <c r="I5" s="24" t="s">
        <v>73</v>
      </c>
      <c r="J5" s="77"/>
      <c r="Z5" s="91" t="s">
        <v>21</v>
      </c>
      <c r="AA5" s="92" t="s">
        <v>68</v>
      </c>
      <c r="AB5" s="92" t="s">
        <v>13</v>
      </c>
      <c r="AC5" s="92" t="s">
        <v>17</v>
      </c>
      <c r="AD5" s="93" t="s">
        <v>18</v>
      </c>
    </row>
    <row r="6" spans="2:30" ht="18" customHeight="1">
      <c r="B6" s="13"/>
      <c r="C6" s="14" t="s">
        <v>1</v>
      </c>
      <c r="D6" s="14"/>
      <c r="E6" s="14"/>
      <c r="F6" s="14"/>
      <c r="G6" s="14" t="s">
        <v>74</v>
      </c>
      <c r="H6" s="14"/>
      <c r="I6" s="14"/>
      <c r="J6" s="74"/>
    </row>
    <row r="7" spans="2:30" ht="18" customHeight="1">
      <c r="B7" s="25"/>
      <c r="C7" s="26"/>
      <c r="D7" s="27"/>
      <c r="E7" s="27"/>
      <c r="F7" s="27"/>
      <c r="G7" s="27" t="s">
        <v>75</v>
      </c>
      <c r="H7" s="27"/>
      <c r="I7" s="27"/>
      <c r="J7" s="78"/>
    </row>
    <row r="8" spans="2:30" ht="18" customHeight="1">
      <c r="B8" s="16"/>
      <c r="C8" s="17" t="s">
        <v>0</v>
      </c>
      <c r="D8" s="17" t="s">
        <v>156</v>
      </c>
      <c r="E8" s="17"/>
      <c r="F8" s="17"/>
      <c r="G8" s="17" t="s">
        <v>74</v>
      </c>
      <c r="H8" s="17"/>
      <c r="I8" s="17"/>
      <c r="J8" s="75"/>
    </row>
    <row r="9" spans="2:30" ht="18" customHeight="1">
      <c r="B9" s="19"/>
      <c r="C9" s="21"/>
      <c r="D9" s="20" t="s">
        <v>157</v>
      </c>
      <c r="E9" s="20"/>
      <c r="F9" s="20"/>
      <c r="G9" s="27" t="s">
        <v>75</v>
      </c>
      <c r="H9" s="20"/>
      <c r="I9" s="20"/>
      <c r="J9" s="76"/>
    </row>
    <row r="10" spans="2:30" ht="18" customHeight="1">
      <c r="B10" s="16"/>
      <c r="C10" s="17" t="s">
        <v>76</v>
      </c>
      <c r="D10" s="17" t="s">
        <v>156</v>
      </c>
      <c r="E10" s="17"/>
      <c r="F10" s="17"/>
      <c r="G10" s="17" t="s">
        <v>74</v>
      </c>
      <c r="H10" s="17"/>
      <c r="I10" s="17"/>
      <c r="J10" s="75"/>
    </row>
    <row r="11" spans="2:30" ht="18" customHeight="1">
      <c r="B11" s="28"/>
      <c r="C11" s="29"/>
      <c r="D11" s="29" t="s">
        <v>157</v>
      </c>
      <c r="E11" s="29"/>
      <c r="F11" s="29"/>
      <c r="G11" s="29" t="s">
        <v>75</v>
      </c>
      <c r="H11" s="29"/>
      <c r="I11" s="29"/>
      <c r="J11" s="79"/>
    </row>
    <row r="12" spans="2:30" ht="18" customHeight="1">
      <c r="B12" s="30"/>
      <c r="C12" s="14"/>
      <c r="D12" s="14"/>
      <c r="E12" s="14"/>
      <c r="F12" s="31">
        <f>IF(B12&lt;&gt;0,ROUND($J$31/B12,0),0)</f>
        <v>0</v>
      </c>
      <c r="G12" s="15"/>
      <c r="H12" s="14"/>
      <c r="I12" s="14"/>
      <c r="J12" s="80">
        <f>IF(G12&lt;&gt;0,ROUND($J$31/G12,0),0)</f>
        <v>0</v>
      </c>
    </row>
    <row r="13" spans="2:30" ht="18" customHeight="1">
      <c r="B13" s="32"/>
      <c r="C13" s="27"/>
      <c r="D13" s="27"/>
      <c r="E13" s="27"/>
      <c r="F13" s="33">
        <f>IF(B13&lt;&gt;0,ROUND($J$31/B13,0),0)</f>
        <v>0</v>
      </c>
      <c r="G13" s="26"/>
      <c r="H13" s="27"/>
      <c r="I13" s="27"/>
      <c r="J13" s="81">
        <f>IF(G13&lt;&gt;0,ROUND($J$31/G13,0),0)</f>
        <v>0</v>
      </c>
    </row>
    <row r="14" spans="2:30" ht="18" customHeight="1">
      <c r="B14" s="34"/>
      <c r="C14" s="29"/>
      <c r="D14" s="29"/>
      <c r="E14" s="29"/>
      <c r="F14" s="35">
        <f>IF(B14&lt;&gt;0,ROUND($J$31/B14,0),0)</f>
        <v>0</v>
      </c>
      <c r="G14" s="36"/>
      <c r="H14" s="29"/>
      <c r="I14" s="29"/>
      <c r="J14" s="82">
        <f>IF(G14&lt;&gt;0,ROUND($J$31/G14,0),0)</f>
        <v>0</v>
      </c>
    </row>
    <row r="15" spans="2:30" ht="18" customHeight="1">
      <c r="B15" s="37" t="s">
        <v>77</v>
      </c>
      <c r="C15" s="38" t="s">
        <v>78</v>
      </c>
      <c r="D15" s="39" t="s">
        <v>30</v>
      </c>
      <c r="E15" s="39" t="s">
        <v>79</v>
      </c>
      <c r="F15" s="40" t="s">
        <v>80</v>
      </c>
      <c r="G15" s="37" t="s">
        <v>81</v>
      </c>
      <c r="H15" s="41" t="s">
        <v>82</v>
      </c>
      <c r="I15" s="52"/>
      <c r="J15" s="53"/>
    </row>
    <row r="16" spans="2:30" ht="18" customHeight="1">
      <c r="B16" s="42">
        <v>1</v>
      </c>
      <c r="C16" s="43" t="s">
        <v>83</v>
      </c>
      <c r="D16" s="139">
        <f>Zoznam!O15</f>
        <v>0</v>
      </c>
      <c r="E16" s="139">
        <f>Zoznam!P15</f>
        <v>0</v>
      </c>
      <c r="F16" s="140">
        <f>D16+E16</f>
        <v>0</v>
      </c>
      <c r="G16" s="42">
        <v>6</v>
      </c>
      <c r="H16" s="44" t="s">
        <v>577</v>
      </c>
      <c r="I16" s="83"/>
      <c r="J16" s="140">
        <f>Zoznam!Z15</f>
        <v>0</v>
      </c>
    </row>
    <row r="17" spans="2:10" ht="18" customHeight="1">
      <c r="B17" s="45">
        <v>2</v>
      </c>
      <c r="C17" s="46" t="s">
        <v>84</v>
      </c>
      <c r="D17" s="141">
        <f>Zoznam!Q15</f>
        <v>0</v>
      </c>
      <c r="E17" s="141">
        <f>Zoznam!R15</f>
        <v>0</v>
      </c>
      <c r="F17" s="140">
        <f>D17+E17</f>
        <v>0</v>
      </c>
      <c r="G17" s="45">
        <v>7</v>
      </c>
      <c r="H17" s="47"/>
      <c r="I17" s="17"/>
      <c r="J17" s="142">
        <v>0</v>
      </c>
    </row>
    <row r="18" spans="2:10" ht="18" customHeight="1">
      <c r="B18" s="45">
        <v>3</v>
      </c>
      <c r="C18" s="46" t="s">
        <v>85</v>
      </c>
      <c r="D18" s="141">
        <f>Zoznam!S15</f>
        <v>0</v>
      </c>
      <c r="E18" s="141">
        <f>Zoznam!T15</f>
        <v>0</v>
      </c>
      <c r="F18" s="140">
        <f>D18+E18</f>
        <v>0</v>
      </c>
      <c r="G18" s="45">
        <v>8</v>
      </c>
      <c r="H18" s="47"/>
      <c r="I18" s="17"/>
      <c r="J18" s="142">
        <v>0</v>
      </c>
    </row>
    <row r="19" spans="2:10" ht="18" customHeight="1">
      <c r="B19" s="45">
        <v>4</v>
      </c>
      <c r="C19" s="46" t="s">
        <v>86</v>
      </c>
      <c r="D19" s="141">
        <f>Zoznam!U15</f>
        <v>0</v>
      </c>
      <c r="E19" s="141">
        <f>Zoznam!V15</f>
        <v>0</v>
      </c>
      <c r="F19" s="143">
        <f>D19+E19</f>
        <v>0</v>
      </c>
      <c r="G19" s="45">
        <v>9</v>
      </c>
      <c r="H19" s="47"/>
      <c r="I19" s="17"/>
      <c r="J19" s="142">
        <v>0</v>
      </c>
    </row>
    <row r="20" spans="2:10" ht="18" customHeight="1">
      <c r="B20" s="48">
        <v>5</v>
      </c>
      <c r="C20" s="49" t="s">
        <v>87</v>
      </c>
      <c r="D20" s="144">
        <f>SUM(D16:D19)</f>
        <v>0</v>
      </c>
      <c r="E20" s="145">
        <f>SUM(E16:E19)</f>
        <v>0</v>
      </c>
      <c r="F20" s="146">
        <f>SUM(F16:F19)</f>
        <v>0</v>
      </c>
      <c r="G20" s="50">
        <v>10</v>
      </c>
      <c r="I20" s="84" t="s">
        <v>88</v>
      </c>
      <c r="J20" s="146">
        <f>SUM(J16:J19)</f>
        <v>0</v>
      </c>
    </row>
    <row r="21" spans="2:10" ht="18" customHeight="1">
      <c r="B21" s="37" t="s">
        <v>89</v>
      </c>
      <c r="C21" s="51"/>
      <c r="D21" s="52" t="s">
        <v>90</v>
      </c>
      <c r="E21" s="52"/>
      <c r="F21" s="53"/>
      <c r="G21" s="37" t="s">
        <v>91</v>
      </c>
      <c r="H21" s="41" t="s">
        <v>92</v>
      </c>
      <c r="I21" s="52"/>
      <c r="J21" s="53"/>
    </row>
    <row r="22" spans="2:10" ht="18" customHeight="1">
      <c r="B22" s="42">
        <v>11</v>
      </c>
      <c r="C22" s="44" t="s">
        <v>576</v>
      </c>
      <c r="D22" s="54"/>
      <c r="E22" s="55">
        <v>0</v>
      </c>
      <c r="F22" s="140">
        <f>Zoznam!Y15</f>
        <v>0</v>
      </c>
      <c r="G22" s="45">
        <v>16</v>
      </c>
      <c r="H22" s="47" t="s">
        <v>93</v>
      </c>
      <c r="I22" s="85"/>
      <c r="J22" s="142">
        <f>Zoznam!X15</f>
        <v>0</v>
      </c>
    </row>
    <row r="23" spans="2:10" ht="18" customHeight="1">
      <c r="B23" s="45">
        <v>12</v>
      </c>
      <c r="C23" s="47"/>
      <c r="D23" s="56"/>
      <c r="E23" s="57">
        <v>0</v>
      </c>
      <c r="F23" s="142">
        <f>ROUND(((D16+E16+D17+E17+D18)*E23),2)</f>
        <v>0</v>
      </c>
      <c r="G23" s="45">
        <v>17</v>
      </c>
      <c r="H23" s="47" t="s">
        <v>578</v>
      </c>
      <c r="I23" s="85"/>
      <c r="J23" s="142">
        <f>Zoznam!AA15</f>
        <v>0</v>
      </c>
    </row>
    <row r="24" spans="2:10" ht="18" customHeight="1">
      <c r="B24" s="45">
        <v>13</v>
      </c>
      <c r="C24" s="47"/>
      <c r="D24" s="56"/>
      <c r="E24" s="57">
        <v>0</v>
      </c>
      <c r="F24" s="142">
        <f>ROUND(((D16+E16+D17+E17+D18)*E24),2)</f>
        <v>0</v>
      </c>
      <c r="G24" s="45">
        <v>18</v>
      </c>
      <c r="H24" s="47"/>
      <c r="I24" s="85"/>
      <c r="J24" s="142">
        <v>0</v>
      </c>
    </row>
    <row r="25" spans="2:10" ht="18" customHeight="1">
      <c r="B25" s="45">
        <v>14</v>
      </c>
      <c r="C25" s="47"/>
      <c r="D25" s="56"/>
      <c r="E25" s="57">
        <v>0</v>
      </c>
      <c r="F25" s="142">
        <f>ROUND(((D16+E16+D17+E17+D18+E18)*E25),2)</f>
        <v>0</v>
      </c>
      <c r="G25" s="45">
        <v>19</v>
      </c>
      <c r="H25" s="47"/>
      <c r="I25" s="85"/>
      <c r="J25" s="142">
        <v>0</v>
      </c>
    </row>
    <row r="26" spans="2:10" ht="18" customHeight="1">
      <c r="B26" s="48">
        <v>15</v>
      </c>
      <c r="C26" s="58"/>
      <c r="D26" s="59"/>
      <c r="E26" s="59" t="s">
        <v>94</v>
      </c>
      <c r="F26" s="146">
        <f>SUM(F22:F25)</f>
        <v>0</v>
      </c>
      <c r="G26" s="48">
        <v>20</v>
      </c>
      <c r="H26" s="58"/>
      <c r="I26" s="59" t="s">
        <v>95</v>
      </c>
      <c r="J26" s="146">
        <f>SUM(J22:J25)</f>
        <v>0</v>
      </c>
    </row>
    <row r="27" spans="2:10" ht="18" customHeight="1">
      <c r="B27" s="60"/>
      <c r="C27" s="61" t="s">
        <v>96</v>
      </c>
      <c r="D27" s="62"/>
      <c r="E27" s="63" t="s">
        <v>97</v>
      </c>
      <c r="F27" s="64"/>
      <c r="G27" s="37" t="s">
        <v>98</v>
      </c>
      <c r="H27" s="41" t="s">
        <v>99</v>
      </c>
      <c r="I27" s="52"/>
      <c r="J27" s="53"/>
    </row>
    <row r="28" spans="2:10" ht="18" customHeight="1">
      <c r="B28" s="65"/>
      <c r="C28" s="66"/>
      <c r="D28" s="11"/>
      <c r="E28" s="67"/>
      <c r="F28" s="64"/>
      <c r="G28" s="42">
        <v>21</v>
      </c>
      <c r="H28" s="44"/>
      <c r="I28" s="86" t="s">
        <v>100</v>
      </c>
      <c r="J28" s="140">
        <f>ROUND(F20,2)+J20+F26+J26</f>
        <v>0</v>
      </c>
    </row>
    <row r="29" spans="2:10" ht="18" customHeight="1">
      <c r="B29" s="65"/>
      <c r="C29" s="11" t="s">
        <v>101</v>
      </c>
      <c r="D29" s="11"/>
      <c r="E29" s="68"/>
      <c r="F29" s="64"/>
      <c r="G29" s="45">
        <v>22</v>
      </c>
      <c r="H29" s="47" t="s">
        <v>579</v>
      </c>
      <c r="I29" s="147"/>
      <c r="J29" s="142">
        <f>Zoznam!AB15</f>
        <v>0</v>
      </c>
    </row>
    <row r="30" spans="2:10" ht="18" customHeight="1">
      <c r="B30" s="16"/>
      <c r="C30" s="17" t="s">
        <v>102</v>
      </c>
      <c r="D30" s="17"/>
      <c r="E30" s="68"/>
      <c r="F30" s="64"/>
      <c r="G30" s="45">
        <v>23</v>
      </c>
      <c r="H30" s="47" t="s">
        <v>580</v>
      </c>
      <c r="I30" s="147"/>
      <c r="J30" s="142">
        <f>Zoznam!AC15</f>
        <v>0</v>
      </c>
    </row>
    <row r="31" spans="2:10" ht="18" customHeight="1">
      <c r="B31" s="65"/>
      <c r="C31" s="11"/>
      <c r="D31" s="11"/>
      <c r="E31" s="68"/>
      <c r="F31" s="64"/>
      <c r="G31" s="48">
        <v>24</v>
      </c>
      <c r="H31" s="58"/>
      <c r="I31" s="59" t="s">
        <v>103</v>
      </c>
      <c r="J31" s="146">
        <f>SUM(J28:J30)</f>
        <v>0</v>
      </c>
    </row>
    <row r="32" spans="2:10" ht="18" customHeight="1">
      <c r="B32" s="60"/>
      <c r="C32" s="11"/>
      <c r="D32" s="64"/>
      <c r="E32" s="69"/>
      <c r="F32" s="64"/>
      <c r="G32" s="70" t="s">
        <v>104</v>
      </c>
      <c r="H32" s="71" t="s">
        <v>158</v>
      </c>
      <c r="I32" s="87"/>
      <c r="J32" s="88">
        <v>0</v>
      </c>
    </row>
    <row r="33" spans="2:10" ht="18" customHeight="1">
      <c r="B33" s="72"/>
      <c r="C33" s="73"/>
      <c r="D33" s="61" t="s">
        <v>105</v>
      </c>
      <c r="E33" s="73"/>
      <c r="F33" s="73"/>
      <c r="G33" s="73"/>
      <c r="H33" s="73" t="s">
        <v>106</v>
      </c>
      <c r="I33" s="73"/>
      <c r="J33" s="89"/>
    </row>
    <row r="34" spans="2:10" ht="18" customHeight="1">
      <c r="B34" s="65"/>
      <c r="C34" s="66"/>
      <c r="D34" s="11"/>
      <c r="E34" s="11"/>
      <c r="F34" s="66"/>
      <c r="G34" s="11"/>
      <c r="H34" s="11"/>
      <c r="I34" s="11"/>
      <c r="J34" s="90"/>
    </row>
    <row r="35" spans="2:10" ht="18" customHeight="1">
      <c r="B35" s="65"/>
      <c r="C35" s="11" t="s">
        <v>101</v>
      </c>
      <c r="D35" s="11"/>
      <c r="E35" s="11"/>
      <c r="F35" s="66"/>
      <c r="G35" s="11" t="s">
        <v>101</v>
      </c>
      <c r="H35" s="11"/>
      <c r="I35" s="11"/>
      <c r="J35" s="90"/>
    </row>
    <row r="36" spans="2:10" ht="18" customHeight="1">
      <c r="B36" s="16"/>
      <c r="C36" s="17" t="s">
        <v>102</v>
      </c>
      <c r="D36" s="17"/>
      <c r="E36" s="17"/>
      <c r="F36" s="18"/>
      <c r="G36" s="17" t="s">
        <v>102</v>
      </c>
      <c r="H36" s="17"/>
      <c r="I36" s="17"/>
      <c r="J36" s="75"/>
    </row>
    <row r="37" spans="2:10" ht="18" customHeight="1">
      <c r="B37" s="65"/>
      <c r="C37" s="11" t="s">
        <v>97</v>
      </c>
      <c r="D37" s="11"/>
      <c r="E37" s="11"/>
      <c r="F37" s="66"/>
      <c r="G37" s="11" t="s">
        <v>97</v>
      </c>
      <c r="H37" s="11"/>
      <c r="I37" s="11"/>
      <c r="J37" s="90"/>
    </row>
    <row r="38" spans="2:10" ht="18" customHeight="1">
      <c r="B38" s="65"/>
      <c r="C38" s="11"/>
      <c r="D38" s="11"/>
      <c r="E38" s="11"/>
      <c r="F38" s="11"/>
      <c r="G38" s="11"/>
      <c r="H38" s="11"/>
      <c r="I38" s="11"/>
      <c r="J38" s="90"/>
    </row>
    <row r="39" spans="2:10" ht="18" customHeight="1">
      <c r="B39" s="65"/>
      <c r="C39" s="11"/>
      <c r="D39" s="11"/>
      <c r="E39" s="11"/>
      <c r="F39" s="11"/>
      <c r="G39" s="11"/>
      <c r="H39" s="11"/>
      <c r="I39" s="11"/>
      <c r="J39" s="90"/>
    </row>
    <row r="40" spans="2:10" ht="18" customHeight="1">
      <c r="B40" s="65"/>
      <c r="C40" s="11"/>
      <c r="D40" s="11"/>
      <c r="E40" s="11"/>
      <c r="F40" s="11"/>
      <c r="G40" s="11"/>
      <c r="H40" s="11"/>
      <c r="I40" s="11"/>
      <c r="J40" s="90"/>
    </row>
    <row r="41" spans="2:10" ht="18" customHeight="1">
      <c r="B41" s="28"/>
      <c r="C41" s="29"/>
      <c r="D41" s="29"/>
      <c r="E41" s="29"/>
      <c r="F41" s="29"/>
      <c r="G41" s="29"/>
      <c r="H41" s="29"/>
      <c r="I41" s="29"/>
      <c r="J41" s="79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Width="0"/>
  <drawing r:id="rId1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00"/>
  <sheetViews>
    <sheetView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RowHeight="12.75"/>
  <cols>
    <col min="1" max="1" width="37.140625" customWidth="1"/>
    <col min="2" max="12" width="9.140625" customWidth="1"/>
    <col min="13" max="13" width="3.7109375" customWidth="1"/>
  </cols>
  <sheetData>
    <row r="1" spans="1:13" s="1" customFormat="1" ht="25.5">
      <c r="A1" s="3" t="s">
        <v>107</v>
      </c>
      <c r="B1" s="4" t="s">
        <v>108</v>
      </c>
      <c r="C1" s="4" t="s">
        <v>109</v>
      </c>
      <c r="D1" s="4" t="s">
        <v>110</v>
      </c>
      <c r="E1" s="4" t="s">
        <v>111</v>
      </c>
      <c r="F1" s="4" t="s">
        <v>112</v>
      </c>
      <c r="G1" s="4" t="s">
        <v>113</v>
      </c>
      <c r="H1" s="4" t="s">
        <v>114</v>
      </c>
      <c r="I1" s="4" t="s">
        <v>115</v>
      </c>
      <c r="J1" s="4" t="s">
        <v>116</v>
      </c>
      <c r="K1" s="4" t="s">
        <v>117</v>
      </c>
      <c r="L1" s="4" t="s">
        <v>117</v>
      </c>
      <c r="M1" s="8" t="s">
        <v>38</v>
      </c>
    </row>
    <row r="2" spans="1:13" s="2" customFormat="1">
      <c r="A2" s="5" t="s">
        <v>118</v>
      </c>
      <c r="B2" s="6" t="s">
        <v>13</v>
      </c>
      <c r="C2" s="6" t="s">
        <v>13</v>
      </c>
      <c r="D2" s="6" t="s">
        <v>13</v>
      </c>
      <c r="E2" s="6" t="s">
        <v>13</v>
      </c>
      <c r="F2" s="6" t="s">
        <v>13</v>
      </c>
      <c r="G2" s="6" t="s">
        <v>13</v>
      </c>
      <c r="H2" s="6" t="s">
        <v>13</v>
      </c>
      <c r="I2" s="6" t="s">
        <v>13</v>
      </c>
      <c r="J2" s="6" t="s">
        <v>13</v>
      </c>
      <c r="K2" s="6" t="s">
        <v>13</v>
      </c>
      <c r="L2" s="6" t="s">
        <v>119</v>
      </c>
      <c r="M2" s="9"/>
    </row>
    <row r="3" spans="1:13" ht="13.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7" customHeight="1">
      <c r="A4" s="7" t="s">
        <v>147</v>
      </c>
      <c r="B4" s="7">
        <f>Zoznam!W4</f>
        <v>0</v>
      </c>
      <c r="C4" s="7">
        <f>Zoznam!X4</f>
        <v>0</v>
      </c>
      <c r="D4" s="7">
        <f>SUM(B4:C4)</f>
        <v>0</v>
      </c>
      <c r="E4" s="7">
        <f>Zoznam!Y4</f>
        <v>0</v>
      </c>
      <c r="F4" s="7">
        <f>Zoznam!Z4</f>
        <v>0</v>
      </c>
      <c r="G4" s="7">
        <f>Zoznam!AA4</f>
        <v>0</v>
      </c>
      <c r="H4" s="7">
        <f>SUM(D4:G4)</f>
        <v>0</v>
      </c>
      <c r="I4" s="7">
        <f>Zoznam!AB4</f>
        <v>0</v>
      </c>
      <c r="J4" s="7">
        <f>Zoznam!AC4</f>
        <v>0</v>
      </c>
      <c r="K4" s="7">
        <f>SUM(H4:J4)</f>
        <v>0</v>
      </c>
      <c r="L4" s="7">
        <f>K4*30.126</f>
        <v>0</v>
      </c>
      <c r="M4" s="7" t="s">
        <v>148</v>
      </c>
    </row>
    <row r="5" spans="1:13" ht="13.7" customHeight="1">
      <c r="A5" s="7" t="s">
        <v>293</v>
      </c>
      <c r="B5" s="7">
        <f>Zoznam!W5</f>
        <v>0</v>
      </c>
      <c r="C5" s="7">
        <f>Zoznam!X5</f>
        <v>0</v>
      </c>
      <c r="D5" s="7">
        <f>SUM(B5:C5)</f>
        <v>0</v>
      </c>
      <c r="E5" s="7">
        <f>Zoznam!Y5</f>
        <v>0</v>
      </c>
      <c r="F5" s="7">
        <f>Zoznam!Z5</f>
        <v>0</v>
      </c>
      <c r="G5" s="7">
        <f>Zoznam!AA5</f>
        <v>0</v>
      </c>
      <c r="H5" s="7">
        <f>SUM(D5:G5)</f>
        <v>0</v>
      </c>
      <c r="I5" s="7">
        <f>Zoznam!AB5</f>
        <v>0</v>
      </c>
      <c r="J5" s="7">
        <f>Zoznam!AC5</f>
        <v>0</v>
      </c>
      <c r="K5" s="7">
        <f>SUM(H5:J5)</f>
        <v>0</v>
      </c>
      <c r="L5" s="7">
        <f>K5*30.126</f>
        <v>0</v>
      </c>
      <c r="M5" s="7" t="s">
        <v>148</v>
      </c>
    </row>
    <row r="6" spans="1:13" ht="13.7" customHeight="1">
      <c r="A6" s="7" t="s">
        <v>324</v>
      </c>
      <c r="B6" s="7">
        <f>Zoznam!W6</f>
        <v>0</v>
      </c>
      <c r="C6" s="7">
        <f>Zoznam!X6</f>
        <v>0</v>
      </c>
      <c r="D6" s="7">
        <f>SUM(B6:C6)</f>
        <v>0</v>
      </c>
      <c r="E6" s="7">
        <f>Zoznam!Y6</f>
        <v>0</v>
      </c>
      <c r="F6" s="7">
        <f>Zoznam!Z6</f>
        <v>0</v>
      </c>
      <c r="G6" s="7">
        <f>Zoznam!AA6</f>
        <v>0</v>
      </c>
      <c r="H6" s="7">
        <f>SUM(D6:G6)</f>
        <v>0</v>
      </c>
      <c r="I6" s="7">
        <f>Zoznam!AB6</f>
        <v>0</v>
      </c>
      <c r="J6" s="7">
        <f>Zoznam!AC6</f>
        <v>0</v>
      </c>
      <c r="K6" s="7">
        <f>SUM(H6:J6)</f>
        <v>0</v>
      </c>
      <c r="L6" s="7">
        <f>K6*30.126</f>
        <v>0</v>
      </c>
      <c r="M6" s="7" t="s">
        <v>148</v>
      </c>
    </row>
    <row r="7" spans="1:13" ht="13.7" customHeight="1">
      <c r="A7" s="7" t="s">
        <v>366</v>
      </c>
      <c r="B7" s="7">
        <f>Zoznam!W7</f>
        <v>0</v>
      </c>
      <c r="C7" s="7">
        <f>Zoznam!X7</f>
        <v>0</v>
      </c>
      <c r="D7" s="7">
        <f>SUM(B7:C7)</f>
        <v>0</v>
      </c>
      <c r="E7" s="7">
        <f>Zoznam!Y7</f>
        <v>0</v>
      </c>
      <c r="F7" s="7">
        <f>Zoznam!Z7</f>
        <v>0</v>
      </c>
      <c r="G7" s="7">
        <f>Zoznam!AA7</f>
        <v>0</v>
      </c>
      <c r="H7" s="7">
        <f>SUM(D7:G7)</f>
        <v>0</v>
      </c>
      <c r="I7" s="7">
        <f>Zoznam!AB7</f>
        <v>0</v>
      </c>
      <c r="J7" s="7">
        <f>Zoznam!AC7</f>
        <v>0</v>
      </c>
      <c r="K7" s="7">
        <f>SUM(H7:J7)</f>
        <v>0</v>
      </c>
      <c r="L7" s="7">
        <f>K7*30.126</f>
        <v>0</v>
      </c>
      <c r="M7" s="7" t="s">
        <v>148</v>
      </c>
    </row>
    <row r="8" spans="1:13" ht="13.7" customHeight="1">
      <c r="A8" s="7" t="s">
        <v>488</v>
      </c>
      <c r="B8" s="7">
        <f>Zoznam!W8</f>
        <v>0</v>
      </c>
      <c r="C8" s="7">
        <f>Zoznam!X8</f>
        <v>0</v>
      </c>
      <c r="D8" s="7">
        <f>SUM(B8:C8)</f>
        <v>0</v>
      </c>
      <c r="E8" s="7">
        <f>Zoznam!Y8</f>
        <v>0</v>
      </c>
      <c r="F8" s="7">
        <f>Zoznam!Z8</f>
        <v>0</v>
      </c>
      <c r="G8" s="7">
        <f>Zoznam!AA8</f>
        <v>0</v>
      </c>
      <c r="H8" s="7">
        <f>SUM(D8:G8)</f>
        <v>0</v>
      </c>
      <c r="I8" s="7">
        <f>Zoznam!AB8</f>
        <v>0</v>
      </c>
      <c r="J8" s="7">
        <f>Zoznam!AC8</f>
        <v>0</v>
      </c>
      <c r="K8" s="7">
        <f>SUM(H8:J8)</f>
        <v>0</v>
      </c>
      <c r="L8" s="7">
        <f>K8*30.126</f>
        <v>0</v>
      </c>
      <c r="M8" s="7" t="s">
        <v>148</v>
      </c>
    </row>
    <row r="9" spans="1:13" ht="13.7" customHeight="1">
      <c r="A9" s="7" t="s">
        <v>500</v>
      </c>
      <c r="B9" s="7">
        <f>Zoznam!W9</f>
        <v>0</v>
      </c>
      <c r="C9" s="7">
        <f>Zoznam!X9</f>
        <v>0</v>
      </c>
      <c r="D9" s="7">
        <f>SUM(B9:C9)</f>
        <v>0</v>
      </c>
      <c r="E9" s="7">
        <f>Zoznam!Y9</f>
        <v>0</v>
      </c>
      <c r="F9" s="7">
        <f>Zoznam!Z9</f>
        <v>0</v>
      </c>
      <c r="G9" s="7">
        <f>Zoznam!AA9</f>
        <v>0</v>
      </c>
      <c r="H9" s="7">
        <f>SUM(D9:G9)</f>
        <v>0</v>
      </c>
      <c r="I9" s="7">
        <f>Zoznam!AB9</f>
        <v>0</v>
      </c>
      <c r="J9" s="7">
        <f>Zoznam!AC9</f>
        <v>0</v>
      </c>
      <c r="K9" s="7">
        <f>SUM(H9:J9)</f>
        <v>0</v>
      </c>
      <c r="L9" s="7">
        <f>K9*30.126</f>
        <v>0</v>
      </c>
      <c r="M9" s="7" t="s">
        <v>148</v>
      </c>
    </row>
    <row r="10" spans="1:13" ht="13.7" customHeight="1">
      <c r="A10" s="7" t="s">
        <v>515</v>
      </c>
      <c r="B10" s="7">
        <f>Zoznam!W10</f>
        <v>0</v>
      </c>
      <c r="C10" s="7">
        <f>Zoznam!X10</f>
        <v>0</v>
      </c>
      <c r="D10" s="7">
        <f>SUM(B10:C10)</f>
        <v>0</v>
      </c>
      <c r="E10" s="7">
        <f>Zoznam!Y10</f>
        <v>0</v>
      </c>
      <c r="F10" s="7">
        <f>Zoznam!Z10</f>
        <v>0</v>
      </c>
      <c r="G10" s="7">
        <f>Zoznam!AA10</f>
        <v>0</v>
      </c>
      <c r="H10" s="7">
        <f>SUM(D10:G10)</f>
        <v>0</v>
      </c>
      <c r="I10" s="7">
        <f>Zoznam!AB10</f>
        <v>0</v>
      </c>
      <c r="J10" s="7">
        <f>Zoznam!AC10</f>
        <v>0</v>
      </c>
      <c r="K10" s="7">
        <f>SUM(H10:J10)</f>
        <v>0</v>
      </c>
      <c r="L10" s="7">
        <f>K10*30.126</f>
        <v>0</v>
      </c>
      <c r="M10" s="7" t="s">
        <v>148</v>
      </c>
    </row>
    <row r="11" spans="1:13" ht="13.7" customHeight="1">
      <c r="A11" s="7" t="s">
        <v>531</v>
      </c>
      <c r="B11" s="7">
        <f>Zoznam!W11</f>
        <v>0</v>
      </c>
      <c r="C11" s="7">
        <f>Zoznam!X11</f>
        <v>0</v>
      </c>
      <c r="D11" s="7">
        <f>SUM(B11:C11)</f>
        <v>0</v>
      </c>
      <c r="E11" s="7">
        <f>Zoznam!Y11</f>
        <v>0</v>
      </c>
      <c r="F11" s="7">
        <f>Zoznam!Z11</f>
        <v>0</v>
      </c>
      <c r="G11" s="7">
        <f>Zoznam!AA11</f>
        <v>0</v>
      </c>
      <c r="H11" s="7">
        <f>SUM(D11:G11)</f>
        <v>0</v>
      </c>
      <c r="I11" s="7">
        <f>Zoznam!AB11</f>
        <v>0</v>
      </c>
      <c r="J11" s="7">
        <f>Zoznam!AC11</f>
        <v>0</v>
      </c>
      <c r="K11" s="7">
        <f>SUM(H11:J11)</f>
        <v>0</v>
      </c>
      <c r="L11" s="7">
        <f>K11*30.126</f>
        <v>0</v>
      </c>
      <c r="M11" s="7" t="s">
        <v>148</v>
      </c>
    </row>
    <row r="12" spans="1:13" ht="13.7" customHeight="1">
      <c r="A12" s="7" t="s">
        <v>549</v>
      </c>
      <c r="B12" s="7">
        <f>Zoznam!W12</f>
        <v>0</v>
      </c>
      <c r="C12" s="7">
        <f>Zoznam!X12</f>
        <v>0</v>
      </c>
      <c r="D12" s="7">
        <f>SUM(B12:C12)</f>
        <v>0</v>
      </c>
      <c r="E12" s="7">
        <f>Zoznam!Y12</f>
        <v>0</v>
      </c>
      <c r="F12" s="7">
        <f>Zoznam!Z12</f>
        <v>0</v>
      </c>
      <c r="G12" s="7">
        <f>Zoznam!AA12</f>
        <v>0</v>
      </c>
      <c r="H12" s="7">
        <f>SUM(D12:G12)</f>
        <v>0</v>
      </c>
      <c r="I12" s="7">
        <f>Zoznam!AB12</f>
        <v>0</v>
      </c>
      <c r="J12" s="7">
        <f>Zoznam!AC12</f>
        <v>0</v>
      </c>
      <c r="K12" s="7">
        <f>SUM(H12:J12)</f>
        <v>0</v>
      </c>
      <c r="L12" s="7">
        <f>K12*30.126</f>
        <v>0</v>
      </c>
      <c r="M12" s="7" t="s">
        <v>148</v>
      </c>
    </row>
    <row r="13" spans="1:13" ht="13.7" customHeight="1">
      <c r="A13" s="7" t="s">
        <v>574</v>
      </c>
      <c r="B13" s="7">
        <f>Zoznam!W13</f>
        <v>0</v>
      </c>
      <c r="C13" s="7">
        <f>Zoznam!X13</f>
        <v>0</v>
      </c>
      <c r="D13" s="7">
        <f>SUM(B13:C13)</f>
        <v>0</v>
      </c>
      <c r="E13" s="7">
        <f>Zoznam!Y13</f>
        <v>0</v>
      </c>
      <c r="F13" s="7">
        <f>Zoznam!Z13</f>
        <v>0</v>
      </c>
      <c r="G13" s="7">
        <f>Zoznam!AA13</f>
        <v>0</v>
      </c>
      <c r="H13" s="7">
        <f>SUM(D13:G13)</f>
        <v>0</v>
      </c>
      <c r="I13" s="7">
        <f>Zoznam!AB13</f>
        <v>0</v>
      </c>
      <c r="J13" s="7">
        <f>Zoznam!AC13</f>
        <v>0</v>
      </c>
      <c r="K13" s="7">
        <f>SUM(H13:J13)</f>
        <v>0</v>
      </c>
      <c r="L13" s="7">
        <f>K13*30.126</f>
        <v>0</v>
      </c>
      <c r="M13" s="7" t="s">
        <v>148</v>
      </c>
    </row>
    <row r="14" spans="1:13" ht="13.7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3.7" customHeight="1">
      <c r="A15" s="7" t="s">
        <v>575</v>
      </c>
      <c r="B15" s="7">
        <f>SUM(B3:B13)</f>
        <v>0</v>
      </c>
      <c r="C15" s="7">
        <f>SUM(C3:C13)</f>
        <v>0</v>
      </c>
      <c r="D15" s="7">
        <f>SUM(D3:D13)</f>
        <v>0</v>
      </c>
      <c r="E15" s="7">
        <f>SUM(E3:E13)</f>
        <v>0</v>
      </c>
      <c r="F15" s="7">
        <f>SUM(F3:F13)</f>
        <v>0</v>
      </c>
      <c r="G15" s="7">
        <f>SUM(G3:G13)</f>
        <v>0</v>
      </c>
      <c r="H15" s="7">
        <f>SUM(H3:H13)</f>
        <v>0</v>
      </c>
      <c r="I15" s="7">
        <f>SUM(I3:I13)</f>
        <v>0</v>
      </c>
      <c r="J15" s="7">
        <f>SUM(J3:J13)</f>
        <v>0</v>
      </c>
      <c r="K15" s="7">
        <f>SUM(K3:K13)</f>
        <v>0</v>
      </c>
      <c r="L15" s="7">
        <f>SUM(L3:L13)</f>
        <v>0</v>
      </c>
      <c r="M15" s="7"/>
    </row>
    <row r="16" spans="1:13" ht="13.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7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3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3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3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3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3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3.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3.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3.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3.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3.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3.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3.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3.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3.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3.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3.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3.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3.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3.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3.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3.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3.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3.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3.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3.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3.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3.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3.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3.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3.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3.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3.7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3.7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3.7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3.7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3.7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3.7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7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3.7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3.7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3.7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3.7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3.7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7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3.7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3.7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3.7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3.7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3.7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3.7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3.7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3.7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3.7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3.7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3.7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3.7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3.7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3.7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3.7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3.7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3.7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3.7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3.7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3.7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3.7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3.7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3.7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3.7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3.7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3.7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3.7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3.7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3.7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3.7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3.7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3.7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3.7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3.7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3.7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3.7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3.7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3.7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3.7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3.7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.7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3.7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3.7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3.7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3.7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3.7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3.7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3.7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3.7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3.7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3.7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3.7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3.7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3.7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3.7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3.7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3.7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3.7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3.7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3.7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3.7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3.7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3.7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3.7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3.7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3.7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3.7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3.7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3.7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3.7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3.7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3.7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3.7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3.7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3.7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3.7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3.7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3.7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3.7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3.7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3.7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3.7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3.7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3.7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3.7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3.7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3.7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3.7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3.7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3.7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3.7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3.7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3.7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3.7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3.7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3.7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3.7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3.7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3.7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3.7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3.7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3.7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3.7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3.7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3.7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3.7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3.7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3.7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3.7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3.7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3.7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3.7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3.7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3.7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3.7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3.7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3.7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3.7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3.7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3.7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3.7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3.7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3.7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3.7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3.7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3.7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3.7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3.7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3.7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3.7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3.7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3.7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3.7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3.7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3.7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3.7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3.7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3.7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3.7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3.7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3.7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3.7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3.7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3.7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3.7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3.7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3.7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3.7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3.7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3.7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3.7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3.7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3.7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3.7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3.7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3.7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3.7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3.7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3.7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3.7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3.7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3.7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3.7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3.7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3.7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3.7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3.7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3.7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3.7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3.7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3.7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3.7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3.7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3.7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3.7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3.7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3.7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3.7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3.7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3.7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3.7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3.7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3.7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3.7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3.7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3.7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3.7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3.7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3.7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3.7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3.7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3.7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3.7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3.7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3.7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3.7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3.7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3.7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3.7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3.7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3.7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3.7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3.7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3.7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3.7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3.7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3.7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3.7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3.7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3.7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3.7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3.7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3.7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3.7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3.7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3.7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3.7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3.7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3.7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3.7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3.7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3.7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3.7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3.7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3.7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3.7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3.7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3.7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3.7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3.7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3.7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3.7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3.7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3.7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3.7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3.7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3.7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</sheetData>
  <pageMargins left="0.25" right="0.25" top="0.75" bottom="0.75" header="0.3" footer="0.3"/>
  <pageSetup paperSize="9" fitToWidth="0" orientation="landscape" useFirstPageNumber="1"/>
  <headerFooter>
    <oddHeader>&amp;C&amp;"Times New Roman"&amp;12&amp;A</oddHeader>
    <oddFooter>&amp;C&amp;"Times New Roman"&amp;12Strana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2B88-59E0-451A-9120-D475BDDC991E}">
  <dimension ref="A1:AK35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5" sqref="A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581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532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 t="s">
        <v>550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394</v>
      </c>
    </row>
    <row r="14" spans="1:37">
      <c r="A14" s="101">
        <v>1</v>
      </c>
      <c r="B14" s="102" t="s">
        <v>388</v>
      </c>
      <c r="C14" s="103" t="s">
        <v>551</v>
      </c>
      <c r="D14" s="104" t="s">
        <v>552</v>
      </c>
      <c r="E14" s="105">
        <v>1</v>
      </c>
      <c r="F14" s="106" t="s">
        <v>241</v>
      </c>
      <c r="H14" s="107">
        <f>ROUND(E14*G14,2)</f>
        <v>0</v>
      </c>
      <c r="J14" s="107">
        <f>ROUND(E14*G14,2)</f>
        <v>0</v>
      </c>
      <c r="K14" s="108">
        <v>5.339E-2</v>
      </c>
      <c r="L14" s="108">
        <f>E14*K14</f>
        <v>5.339E-2</v>
      </c>
      <c r="N14" s="105">
        <f>E14*M14</f>
        <v>0</v>
      </c>
      <c r="P14" s="106" t="s">
        <v>169</v>
      </c>
      <c r="V14" s="109" t="s">
        <v>98</v>
      </c>
      <c r="X14" s="103" t="s">
        <v>553</v>
      </c>
      <c r="Y14" s="103" t="s">
        <v>551</v>
      </c>
      <c r="Z14" s="106" t="s">
        <v>392</v>
      </c>
      <c r="AJ14" s="94" t="s">
        <v>172</v>
      </c>
      <c r="AK14" s="94" t="s">
        <v>173</v>
      </c>
    </row>
    <row r="15" spans="1:37">
      <c r="A15" s="101">
        <v>2</v>
      </c>
      <c r="B15" s="102" t="s">
        <v>238</v>
      </c>
      <c r="C15" s="103" t="s">
        <v>554</v>
      </c>
      <c r="D15" s="104" t="s">
        <v>555</v>
      </c>
      <c r="E15" s="105">
        <v>1</v>
      </c>
      <c r="F15" s="106" t="s">
        <v>241</v>
      </c>
      <c r="I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91</v>
      </c>
      <c r="X15" s="103" t="s">
        <v>554</v>
      </c>
      <c r="Y15" s="103" t="s">
        <v>554</v>
      </c>
      <c r="Z15" s="106" t="s">
        <v>556</v>
      </c>
      <c r="AA15" s="103" t="s">
        <v>169</v>
      </c>
      <c r="AJ15" s="94" t="s">
        <v>243</v>
      </c>
      <c r="AK15" s="94" t="s">
        <v>173</v>
      </c>
    </row>
    <row r="16" spans="1:37">
      <c r="D16" s="149" t="s">
        <v>404</v>
      </c>
      <c r="E16" s="150">
        <f>J16</f>
        <v>0</v>
      </c>
      <c r="H16" s="150">
        <f>SUM(H12:H15)</f>
        <v>0</v>
      </c>
      <c r="I16" s="150">
        <f>SUM(I12:I15)</f>
        <v>0</v>
      </c>
      <c r="J16" s="150">
        <f>SUM(J12:J15)</f>
        <v>0</v>
      </c>
      <c r="L16" s="151">
        <f>SUM(L12:L15)</f>
        <v>5.339E-2</v>
      </c>
      <c r="N16" s="152">
        <f>SUM(N12:N15)</f>
        <v>0</v>
      </c>
      <c r="W16" s="110">
        <f>SUM(W12:W15)</f>
        <v>0</v>
      </c>
    </row>
    <row r="18" spans="1:37">
      <c r="D18" s="149" t="s">
        <v>248</v>
      </c>
      <c r="E18" s="152">
        <f>J18</f>
        <v>0</v>
      </c>
      <c r="H18" s="150">
        <f>+H16</f>
        <v>0</v>
      </c>
      <c r="I18" s="150">
        <f>+I16</f>
        <v>0</v>
      </c>
      <c r="J18" s="150">
        <f>+J16</f>
        <v>0</v>
      </c>
      <c r="L18" s="151">
        <f>+L16</f>
        <v>5.339E-2</v>
      </c>
      <c r="N18" s="152">
        <f>+N16</f>
        <v>0</v>
      </c>
      <c r="W18" s="110">
        <f>+W16</f>
        <v>0</v>
      </c>
    </row>
    <row r="20" spans="1:37">
      <c r="B20" s="148" t="s">
        <v>249</v>
      </c>
    </row>
    <row r="21" spans="1:37">
      <c r="B21" s="103" t="s">
        <v>408</v>
      </c>
    </row>
    <row r="22" spans="1:37" ht="25.5">
      <c r="A22" s="101">
        <v>3</v>
      </c>
      <c r="B22" s="102" t="s">
        <v>409</v>
      </c>
      <c r="C22" s="103" t="s">
        <v>517</v>
      </c>
      <c r="D22" s="104" t="s">
        <v>518</v>
      </c>
      <c r="E22" s="105">
        <v>2</v>
      </c>
      <c r="F22" s="106" t="s">
        <v>241</v>
      </c>
      <c r="H22" s="107">
        <f>ROUND(E22*G22,2)</f>
        <v>0</v>
      </c>
      <c r="J22" s="107">
        <f>ROUND(E22*G22,2)</f>
        <v>0</v>
      </c>
      <c r="K22" s="108">
        <v>1.9000000000000001E-4</v>
      </c>
      <c r="L22" s="108">
        <f>E22*K22</f>
        <v>3.8000000000000002E-4</v>
      </c>
      <c r="N22" s="105">
        <f>E22*M22</f>
        <v>0</v>
      </c>
      <c r="P22" s="106" t="s">
        <v>169</v>
      </c>
      <c r="V22" s="109" t="s">
        <v>254</v>
      </c>
      <c r="X22" s="103" t="s">
        <v>519</v>
      </c>
      <c r="Y22" s="103" t="s">
        <v>517</v>
      </c>
      <c r="Z22" s="106" t="s">
        <v>360</v>
      </c>
      <c r="AJ22" s="94" t="s">
        <v>257</v>
      </c>
      <c r="AK22" s="94" t="s">
        <v>173</v>
      </c>
    </row>
    <row r="23" spans="1:37" ht="25.5">
      <c r="A23" s="101">
        <v>4</v>
      </c>
      <c r="B23" s="102" t="s">
        <v>409</v>
      </c>
      <c r="C23" s="103" t="s">
        <v>520</v>
      </c>
      <c r="D23" s="104" t="s">
        <v>521</v>
      </c>
      <c r="E23" s="105">
        <v>2</v>
      </c>
      <c r="F23" s="106" t="s">
        <v>241</v>
      </c>
      <c r="H23" s="107">
        <f>ROUND(E23*G23,2)</f>
        <v>0</v>
      </c>
      <c r="J23" s="107">
        <f>ROUND(E23*G23,2)</f>
        <v>0</v>
      </c>
      <c r="K23" s="108">
        <v>2.3000000000000001E-4</v>
      </c>
      <c r="L23" s="108">
        <f>E23*K23</f>
        <v>4.6000000000000001E-4</v>
      </c>
      <c r="N23" s="105">
        <f>E23*M23</f>
        <v>0</v>
      </c>
      <c r="P23" s="106" t="s">
        <v>169</v>
      </c>
      <c r="V23" s="109" t="s">
        <v>254</v>
      </c>
      <c r="X23" s="103" t="s">
        <v>522</v>
      </c>
      <c r="Y23" s="103" t="s">
        <v>520</v>
      </c>
      <c r="Z23" s="106" t="s">
        <v>360</v>
      </c>
      <c r="AJ23" s="94" t="s">
        <v>257</v>
      </c>
      <c r="AK23" s="94" t="s">
        <v>173</v>
      </c>
    </row>
    <row r="24" spans="1:37" ht="25.5">
      <c r="A24" s="101">
        <v>5</v>
      </c>
      <c r="B24" s="102" t="s">
        <v>409</v>
      </c>
      <c r="C24" s="103" t="s">
        <v>523</v>
      </c>
      <c r="D24" s="104" t="s">
        <v>524</v>
      </c>
      <c r="E24" s="105">
        <v>3</v>
      </c>
      <c r="F24" s="106" t="s">
        <v>241</v>
      </c>
      <c r="H24" s="107">
        <f>ROUND(E24*G24,2)</f>
        <v>0</v>
      </c>
      <c r="J24" s="107">
        <f>ROUND(E24*G24,2)</f>
        <v>0</v>
      </c>
      <c r="K24" s="108">
        <v>1.8000000000000001E-4</v>
      </c>
      <c r="L24" s="108">
        <f>E24*K24</f>
        <v>5.4000000000000001E-4</v>
      </c>
      <c r="N24" s="105">
        <f>E24*M24</f>
        <v>0</v>
      </c>
      <c r="P24" s="106" t="s">
        <v>169</v>
      </c>
      <c r="V24" s="109" t="s">
        <v>254</v>
      </c>
      <c r="X24" s="103" t="s">
        <v>525</v>
      </c>
      <c r="Y24" s="103" t="s">
        <v>523</v>
      </c>
      <c r="Z24" s="106" t="s">
        <v>360</v>
      </c>
      <c r="AJ24" s="94" t="s">
        <v>257</v>
      </c>
      <c r="AK24" s="94" t="s">
        <v>173</v>
      </c>
    </row>
    <row r="25" spans="1:37">
      <c r="A25" s="101">
        <v>6</v>
      </c>
      <c r="B25" s="102" t="s">
        <v>409</v>
      </c>
      <c r="C25" s="103" t="s">
        <v>526</v>
      </c>
      <c r="D25" s="104" t="s">
        <v>527</v>
      </c>
      <c r="E25" s="105">
        <v>3</v>
      </c>
      <c r="F25" s="106" t="s">
        <v>241</v>
      </c>
      <c r="H25" s="107">
        <f>ROUND(E25*G25,2)</f>
        <v>0</v>
      </c>
      <c r="J25" s="107">
        <f>ROUND(E25*G25,2)</f>
        <v>0</v>
      </c>
      <c r="K25" s="108">
        <v>1.0200000000000001E-3</v>
      </c>
      <c r="L25" s="108">
        <f>E25*K25</f>
        <v>3.0600000000000002E-3</v>
      </c>
      <c r="N25" s="105">
        <f>E25*M25</f>
        <v>0</v>
      </c>
      <c r="P25" s="106" t="s">
        <v>169</v>
      </c>
      <c r="V25" s="109" t="s">
        <v>254</v>
      </c>
      <c r="X25" s="103" t="s">
        <v>528</v>
      </c>
      <c r="Y25" s="103" t="s">
        <v>526</v>
      </c>
      <c r="Z25" s="106" t="s">
        <v>413</v>
      </c>
      <c r="AJ25" s="94" t="s">
        <v>257</v>
      </c>
      <c r="AK25" s="94" t="s">
        <v>173</v>
      </c>
    </row>
    <row r="26" spans="1:37">
      <c r="A26" s="101">
        <v>7</v>
      </c>
      <c r="B26" s="102" t="s">
        <v>409</v>
      </c>
      <c r="C26" s="103" t="s">
        <v>557</v>
      </c>
      <c r="D26" s="104" t="s">
        <v>558</v>
      </c>
      <c r="E26" s="105">
        <v>1</v>
      </c>
      <c r="F26" s="106" t="s">
        <v>241</v>
      </c>
      <c r="H26" s="107">
        <f>ROUND(E26*G26,2)</f>
        <v>0</v>
      </c>
      <c r="J26" s="107">
        <f>ROUND(E26*G26,2)</f>
        <v>0</v>
      </c>
      <c r="L26" s="108">
        <f>E26*K26</f>
        <v>0</v>
      </c>
      <c r="N26" s="105">
        <f>E26*M26</f>
        <v>0</v>
      </c>
      <c r="P26" s="106" t="s">
        <v>169</v>
      </c>
      <c r="V26" s="109" t="s">
        <v>254</v>
      </c>
      <c r="X26" s="103" t="s">
        <v>559</v>
      </c>
      <c r="Y26" s="103" t="s">
        <v>557</v>
      </c>
      <c r="Z26" s="106" t="s">
        <v>413</v>
      </c>
      <c r="AJ26" s="94" t="s">
        <v>257</v>
      </c>
      <c r="AK26" s="94" t="s">
        <v>173</v>
      </c>
    </row>
    <row r="27" spans="1:37">
      <c r="A27" s="101">
        <v>8</v>
      </c>
      <c r="B27" s="102" t="s">
        <v>238</v>
      </c>
      <c r="C27" s="103" t="s">
        <v>560</v>
      </c>
      <c r="D27" s="104" t="s">
        <v>561</v>
      </c>
      <c r="E27" s="105">
        <v>1</v>
      </c>
      <c r="F27" s="106" t="s">
        <v>241</v>
      </c>
      <c r="I27" s="107">
        <f>ROUND(E27*G27,2)</f>
        <v>0</v>
      </c>
      <c r="J27" s="107">
        <f>ROUND(E27*G27,2)</f>
        <v>0</v>
      </c>
      <c r="K27" s="108">
        <v>3.5300000000000002E-3</v>
      </c>
      <c r="L27" s="108">
        <f>E27*K27</f>
        <v>3.5300000000000002E-3</v>
      </c>
      <c r="N27" s="105">
        <f>E27*M27</f>
        <v>0</v>
      </c>
      <c r="P27" s="106" t="s">
        <v>169</v>
      </c>
      <c r="V27" s="109" t="s">
        <v>91</v>
      </c>
      <c r="X27" s="103" t="s">
        <v>560</v>
      </c>
      <c r="Y27" s="103" t="s">
        <v>560</v>
      </c>
      <c r="Z27" s="106" t="s">
        <v>556</v>
      </c>
      <c r="AA27" s="103" t="s">
        <v>562</v>
      </c>
      <c r="AJ27" s="94" t="s">
        <v>261</v>
      </c>
      <c r="AK27" s="94" t="s">
        <v>173</v>
      </c>
    </row>
    <row r="28" spans="1:37">
      <c r="A28" s="101">
        <v>9</v>
      </c>
      <c r="B28" s="102" t="s">
        <v>409</v>
      </c>
      <c r="C28" s="103" t="s">
        <v>563</v>
      </c>
      <c r="D28" s="104" t="s">
        <v>564</v>
      </c>
      <c r="E28" s="105">
        <v>1</v>
      </c>
      <c r="F28" s="106" t="s">
        <v>241</v>
      </c>
      <c r="H28" s="107">
        <f>ROUND(E28*G28,2)</f>
        <v>0</v>
      </c>
      <c r="J28" s="107">
        <f>ROUND(E28*G28,2)</f>
        <v>0</v>
      </c>
      <c r="K28" s="108">
        <v>2.66E-3</v>
      </c>
      <c r="L28" s="108">
        <f>E28*K28</f>
        <v>2.66E-3</v>
      </c>
      <c r="N28" s="105">
        <f>E28*M28</f>
        <v>0</v>
      </c>
      <c r="P28" s="106" t="s">
        <v>169</v>
      </c>
      <c r="V28" s="109" t="s">
        <v>254</v>
      </c>
      <c r="X28" s="103" t="s">
        <v>565</v>
      </c>
      <c r="Y28" s="103" t="s">
        <v>563</v>
      </c>
      <c r="Z28" s="106" t="s">
        <v>413</v>
      </c>
      <c r="AJ28" s="94" t="s">
        <v>257</v>
      </c>
      <c r="AK28" s="94" t="s">
        <v>173</v>
      </c>
    </row>
    <row r="29" spans="1:37" ht="25.5">
      <c r="A29" s="101">
        <v>10</v>
      </c>
      <c r="B29" s="102" t="s">
        <v>238</v>
      </c>
      <c r="C29" s="103" t="s">
        <v>566</v>
      </c>
      <c r="D29" s="104" t="s">
        <v>567</v>
      </c>
      <c r="E29" s="105">
        <v>1</v>
      </c>
      <c r="F29" s="106" t="s">
        <v>241</v>
      </c>
      <c r="I29" s="107">
        <f>ROUND(E29*G29,2)</f>
        <v>0</v>
      </c>
      <c r="J29" s="107">
        <f>ROUND(E29*G29,2)</f>
        <v>0</v>
      </c>
      <c r="K29" s="108">
        <v>3.5999999999999999E-3</v>
      </c>
      <c r="L29" s="108">
        <f>E29*K29</f>
        <v>3.5999999999999999E-3</v>
      </c>
      <c r="N29" s="105">
        <f>E29*M29</f>
        <v>0</v>
      </c>
      <c r="P29" s="106" t="s">
        <v>169</v>
      </c>
      <c r="V29" s="109" t="s">
        <v>91</v>
      </c>
      <c r="X29" s="103" t="s">
        <v>566</v>
      </c>
      <c r="Y29" s="103" t="s">
        <v>566</v>
      </c>
      <c r="Z29" s="106" t="s">
        <v>568</v>
      </c>
      <c r="AA29" s="103" t="s">
        <v>169</v>
      </c>
      <c r="AJ29" s="94" t="s">
        <v>261</v>
      </c>
      <c r="AK29" s="94" t="s">
        <v>173</v>
      </c>
    </row>
    <row r="30" spans="1:37">
      <c r="A30" s="101">
        <v>11</v>
      </c>
      <c r="B30" s="102" t="s">
        <v>238</v>
      </c>
      <c r="C30" s="103" t="s">
        <v>569</v>
      </c>
      <c r="D30" s="104" t="s">
        <v>570</v>
      </c>
      <c r="E30" s="105">
        <v>1</v>
      </c>
      <c r="F30" s="106" t="s">
        <v>241</v>
      </c>
      <c r="I30" s="107">
        <f>ROUND(E30*G30,2)</f>
        <v>0</v>
      </c>
      <c r="J30" s="107">
        <f>ROUND(E30*G30,2)</f>
        <v>0</v>
      </c>
      <c r="L30" s="108">
        <f>E30*K30</f>
        <v>0</v>
      </c>
      <c r="N30" s="105">
        <f>E30*M30</f>
        <v>0</v>
      </c>
      <c r="P30" s="106" t="s">
        <v>169</v>
      </c>
      <c r="V30" s="109" t="s">
        <v>91</v>
      </c>
      <c r="X30" s="103" t="s">
        <v>569</v>
      </c>
      <c r="Y30" s="103" t="s">
        <v>569</v>
      </c>
      <c r="Z30" s="106" t="s">
        <v>571</v>
      </c>
      <c r="AA30" s="103" t="s">
        <v>572</v>
      </c>
      <c r="AJ30" s="94" t="s">
        <v>261</v>
      </c>
      <c r="AK30" s="94" t="s">
        <v>173</v>
      </c>
    </row>
    <row r="31" spans="1:37">
      <c r="D31" s="149" t="s">
        <v>417</v>
      </c>
      <c r="E31" s="150">
        <f>J31</f>
        <v>0</v>
      </c>
      <c r="H31" s="150">
        <f>SUM(H20:H30)</f>
        <v>0</v>
      </c>
      <c r="I31" s="150">
        <f>SUM(I20:I30)</f>
        <v>0</v>
      </c>
      <c r="J31" s="150">
        <f>SUM(J20:J30)</f>
        <v>0</v>
      </c>
      <c r="L31" s="151">
        <f>SUM(L20:L30)</f>
        <v>1.423E-2</v>
      </c>
      <c r="N31" s="152">
        <f>SUM(N20:N30)</f>
        <v>0</v>
      </c>
      <c r="W31" s="110">
        <f>SUM(W20:W30)</f>
        <v>0</v>
      </c>
    </row>
    <row r="33" spans="4:23">
      <c r="D33" s="149" t="s">
        <v>278</v>
      </c>
      <c r="E33" s="150">
        <f>J33</f>
        <v>0</v>
      </c>
      <c r="H33" s="150">
        <f>+H31</f>
        <v>0</v>
      </c>
      <c r="I33" s="150">
        <f>+I31</f>
        <v>0</v>
      </c>
      <c r="J33" s="150">
        <f>+J31</f>
        <v>0</v>
      </c>
      <c r="L33" s="151">
        <f>+L31</f>
        <v>1.423E-2</v>
      </c>
      <c r="N33" s="152">
        <f>+N31</f>
        <v>0</v>
      </c>
      <c r="W33" s="110">
        <f>+W31</f>
        <v>0</v>
      </c>
    </row>
    <row r="35" spans="4:23">
      <c r="D35" s="154" t="s">
        <v>290</v>
      </c>
      <c r="E35" s="150">
        <f>J35</f>
        <v>0</v>
      </c>
      <c r="H35" s="150">
        <f>+H18+H33</f>
        <v>0</v>
      </c>
      <c r="I35" s="150">
        <f>+I18+I33</f>
        <v>0</v>
      </c>
      <c r="J35" s="150">
        <f>+J18+J33</f>
        <v>0</v>
      </c>
      <c r="L35" s="151">
        <f>+L18+L33</f>
        <v>6.762E-2</v>
      </c>
      <c r="N35" s="152">
        <f>+N18+N33</f>
        <v>0</v>
      </c>
      <c r="W35" s="110">
        <f>+W18+W33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CBE8-A113-49B7-AAA0-977F5598801C}">
  <dimension ref="A1:AK52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532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178</v>
      </c>
      <c r="D14" s="104" t="s">
        <v>179</v>
      </c>
      <c r="E14" s="105">
        <v>4.5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180</v>
      </c>
      <c r="Y14" s="103" t="s">
        <v>178</v>
      </c>
      <c r="Z14" s="106" t="s">
        <v>171</v>
      </c>
      <c r="AJ14" s="94" t="s">
        <v>172</v>
      </c>
      <c r="AK14" s="94" t="s">
        <v>173</v>
      </c>
    </row>
    <row r="15" spans="1:37">
      <c r="A15" s="101">
        <v>2</v>
      </c>
      <c r="B15" s="102" t="s">
        <v>165</v>
      </c>
      <c r="C15" s="103" t="s">
        <v>368</v>
      </c>
      <c r="D15" s="104" t="s">
        <v>369</v>
      </c>
      <c r="E15" s="105">
        <v>39.6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370</v>
      </c>
      <c r="Y15" s="103" t="s">
        <v>368</v>
      </c>
      <c r="Z15" s="106" t="s">
        <v>171</v>
      </c>
      <c r="AJ15" s="94" t="s">
        <v>172</v>
      </c>
      <c r="AK15" s="94" t="s">
        <v>173</v>
      </c>
    </row>
    <row r="16" spans="1:37">
      <c r="A16" s="101">
        <v>3</v>
      </c>
      <c r="B16" s="102" t="s">
        <v>165</v>
      </c>
      <c r="C16" s="103" t="s">
        <v>533</v>
      </c>
      <c r="D16" s="104" t="s">
        <v>534</v>
      </c>
      <c r="E16" s="105">
        <v>39.6</v>
      </c>
      <c r="F16" s="106" t="s">
        <v>168</v>
      </c>
      <c r="H16" s="107">
        <f>ROUND(E16*G16,2)</f>
        <v>0</v>
      </c>
      <c r="J16" s="107">
        <f>ROUND(E16*G16,2)</f>
        <v>0</v>
      </c>
      <c r="L16" s="108">
        <f>E16*K16</f>
        <v>0</v>
      </c>
      <c r="N16" s="105">
        <f>E16*M16</f>
        <v>0</v>
      </c>
      <c r="P16" s="106" t="s">
        <v>169</v>
      </c>
      <c r="V16" s="109" t="s">
        <v>98</v>
      </c>
      <c r="X16" s="103" t="s">
        <v>535</v>
      </c>
      <c r="Y16" s="103" t="s">
        <v>533</v>
      </c>
      <c r="Z16" s="106" t="s">
        <v>171</v>
      </c>
      <c r="AJ16" s="94" t="s">
        <v>172</v>
      </c>
      <c r="AK16" s="94" t="s">
        <v>173</v>
      </c>
    </row>
    <row r="17" spans="1:37">
      <c r="A17" s="101">
        <v>4</v>
      </c>
      <c r="B17" s="102" t="s">
        <v>165</v>
      </c>
      <c r="C17" s="103" t="s">
        <v>334</v>
      </c>
      <c r="D17" s="104" t="s">
        <v>335</v>
      </c>
      <c r="E17" s="105">
        <v>14.82</v>
      </c>
      <c r="F17" s="106" t="s">
        <v>168</v>
      </c>
      <c r="H17" s="107">
        <f>ROUND(E17*G17,2)</f>
        <v>0</v>
      </c>
      <c r="J17" s="107">
        <f>ROUND(E17*G17,2)</f>
        <v>0</v>
      </c>
      <c r="L17" s="108">
        <f>E17*K17</f>
        <v>0</v>
      </c>
      <c r="N17" s="105">
        <f>E17*M17</f>
        <v>0</v>
      </c>
      <c r="P17" s="106" t="s">
        <v>169</v>
      </c>
      <c r="V17" s="109" t="s">
        <v>98</v>
      </c>
      <c r="X17" s="103" t="s">
        <v>336</v>
      </c>
      <c r="Y17" s="103" t="s">
        <v>334</v>
      </c>
      <c r="Z17" s="106" t="s">
        <v>184</v>
      </c>
      <c r="AJ17" s="94" t="s">
        <v>172</v>
      </c>
      <c r="AK17" s="94" t="s">
        <v>173</v>
      </c>
    </row>
    <row r="18" spans="1:37">
      <c r="A18" s="101">
        <v>5</v>
      </c>
      <c r="B18" s="102" t="s">
        <v>165</v>
      </c>
      <c r="C18" s="103" t="s">
        <v>188</v>
      </c>
      <c r="D18" s="104" t="s">
        <v>189</v>
      </c>
      <c r="E18" s="105">
        <v>14.82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190</v>
      </c>
      <c r="Y18" s="103" t="s">
        <v>188</v>
      </c>
      <c r="Z18" s="106" t="s">
        <v>184</v>
      </c>
      <c r="AJ18" s="94" t="s">
        <v>172</v>
      </c>
      <c r="AK18" s="94" t="s">
        <v>173</v>
      </c>
    </row>
    <row r="19" spans="1:37">
      <c r="A19" s="101">
        <v>6</v>
      </c>
      <c r="B19" s="102" t="s">
        <v>165</v>
      </c>
      <c r="C19" s="103" t="s">
        <v>378</v>
      </c>
      <c r="D19" s="104" t="s">
        <v>379</v>
      </c>
      <c r="E19" s="105">
        <v>29.28</v>
      </c>
      <c r="F19" s="106" t="s">
        <v>168</v>
      </c>
      <c r="H19" s="107">
        <f>ROUND(E19*G19,2)</f>
        <v>0</v>
      </c>
      <c r="J19" s="107">
        <f>ROUND(E19*G19,2)</f>
        <v>0</v>
      </c>
      <c r="L19" s="108">
        <f>E19*K19</f>
        <v>0</v>
      </c>
      <c r="N19" s="105">
        <f>E19*M19</f>
        <v>0</v>
      </c>
      <c r="P19" s="106" t="s">
        <v>169</v>
      </c>
      <c r="V19" s="109" t="s">
        <v>98</v>
      </c>
      <c r="X19" s="103" t="s">
        <v>380</v>
      </c>
      <c r="Y19" s="103" t="s">
        <v>378</v>
      </c>
      <c r="Z19" s="106" t="s">
        <v>171</v>
      </c>
      <c r="AJ19" s="94" t="s">
        <v>172</v>
      </c>
      <c r="AK19" s="94" t="s">
        <v>173</v>
      </c>
    </row>
    <row r="20" spans="1:37">
      <c r="A20" s="101">
        <v>7</v>
      </c>
      <c r="B20" s="102" t="s">
        <v>174</v>
      </c>
      <c r="C20" s="103" t="s">
        <v>381</v>
      </c>
      <c r="D20" s="104" t="s">
        <v>382</v>
      </c>
      <c r="E20" s="105">
        <v>6.6</v>
      </c>
      <c r="F20" s="106" t="s">
        <v>168</v>
      </c>
      <c r="H20" s="107">
        <f>ROUND(E20*G20,2)</f>
        <v>0</v>
      </c>
      <c r="J20" s="107">
        <f>ROUND(E20*G20,2)</f>
        <v>0</v>
      </c>
      <c r="L20" s="108">
        <f>E20*K20</f>
        <v>0</v>
      </c>
      <c r="N20" s="105">
        <f>E20*M20</f>
        <v>0</v>
      </c>
      <c r="P20" s="106" t="s">
        <v>169</v>
      </c>
      <c r="V20" s="109" t="s">
        <v>98</v>
      </c>
      <c r="X20" s="103" t="s">
        <v>383</v>
      </c>
      <c r="Y20" s="103" t="s">
        <v>381</v>
      </c>
      <c r="Z20" s="106" t="s">
        <v>171</v>
      </c>
      <c r="AJ20" s="94" t="s">
        <v>172</v>
      </c>
      <c r="AK20" s="94" t="s">
        <v>173</v>
      </c>
    </row>
    <row r="21" spans="1:37">
      <c r="A21" s="101">
        <v>8</v>
      </c>
      <c r="B21" s="102" t="s">
        <v>238</v>
      </c>
      <c r="C21" s="103" t="s">
        <v>384</v>
      </c>
      <c r="D21" s="104" t="s">
        <v>385</v>
      </c>
      <c r="E21" s="105">
        <v>6.6</v>
      </c>
      <c r="F21" s="106" t="s">
        <v>168</v>
      </c>
      <c r="I21" s="107">
        <f>ROUND(E21*G21,2)</f>
        <v>0</v>
      </c>
      <c r="J21" s="107">
        <f>ROUND(E21*G21,2)</f>
        <v>0</v>
      </c>
      <c r="K21" s="108">
        <v>1.67</v>
      </c>
      <c r="L21" s="108">
        <f>E21*K21</f>
        <v>11.021999999999998</v>
      </c>
      <c r="N21" s="105">
        <f>E21*M21</f>
        <v>0</v>
      </c>
      <c r="P21" s="106" t="s">
        <v>169</v>
      </c>
      <c r="V21" s="109" t="s">
        <v>91</v>
      </c>
      <c r="X21" s="103" t="s">
        <v>384</v>
      </c>
      <c r="Y21" s="103" t="s">
        <v>384</v>
      </c>
      <c r="Z21" s="106" t="s">
        <v>386</v>
      </c>
      <c r="AA21" s="103" t="s">
        <v>169</v>
      </c>
      <c r="AJ21" s="94" t="s">
        <v>243</v>
      </c>
      <c r="AK21" s="94" t="s">
        <v>173</v>
      </c>
    </row>
    <row r="22" spans="1:37">
      <c r="D22" s="149" t="s">
        <v>197</v>
      </c>
      <c r="E22" s="150">
        <f>J22</f>
        <v>0</v>
      </c>
      <c r="H22" s="150">
        <f>SUM(H12:H21)</f>
        <v>0</v>
      </c>
      <c r="I22" s="150">
        <f>SUM(I12:I21)</f>
        <v>0</v>
      </c>
      <c r="J22" s="150">
        <f>SUM(J12:J21)</f>
        <v>0</v>
      </c>
      <c r="L22" s="151">
        <f>SUM(L12:L21)</f>
        <v>11.021999999999998</v>
      </c>
      <c r="N22" s="152">
        <f>SUM(N12:N21)</f>
        <v>0</v>
      </c>
      <c r="W22" s="110">
        <f>SUM(W12:W21)</f>
        <v>0</v>
      </c>
    </row>
    <row r="24" spans="1:37">
      <c r="B24" s="103" t="s">
        <v>387</v>
      </c>
    </row>
    <row r="25" spans="1:37" ht="25.5">
      <c r="A25" s="101">
        <v>9</v>
      </c>
      <c r="B25" s="102" t="s">
        <v>388</v>
      </c>
      <c r="C25" s="103" t="s">
        <v>389</v>
      </c>
      <c r="D25" s="104" t="s">
        <v>390</v>
      </c>
      <c r="E25" s="105">
        <v>6.6</v>
      </c>
      <c r="F25" s="106" t="s">
        <v>168</v>
      </c>
      <c r="H25" s="107">
        <f>ROUND(E25*G25,2)</f>
        <v>0</v>
      </c>
      <c r="J25" s="107">
        <f>ROUND(E25*G25,2)</f>
        <v>0</v>
      </c>
      <c r="K25" s="108">
        <v>1.8907700000000001</v>
      </c>
      <c r="L25" s="108">
        <f>E25*K25</f>
        <v>12.479082</v>
      </c>
      <c r="N25" s="105">
        <f>E25*M25</f>
        <v>0</v>
      </c>
      <c r="P25" s="106" t="s">
        <v>169</v>
      </c>
      <c r="V25" s="109" t="s">
        <v>98</v>
      </c>
      <c r="X25" s="103" t="s">
        <v>391</v>
      </c>
      <c r="Y25" s="103" t="s">
        <v>389</v>
      </c>
      <c r="Z25" s="106" t="s">
        <v>392</v>
      </c>
      <c r="AJ25" s="94" t="s">
        <v>172</v>
      </c>
      <c r="AK25" s="94" t="s">
        <v>173</v>
      </c>
    </row>
    <row r="26" spans="1:37">
      <c r="D26" s="149" t="s">
        <v>393</v>
      </c>
      <c r="E26" s="150">
        <f>J26</f>
        <v>0</v>
      </c>
      <c r="H26" s="150">
        <f>SUM(H24:H25)</f>
        <v>0</v>
      </c>
      <c r="I26" s="150">
        <f>SUM(I24:I25)</f>
        <v>0</v>
      </c>
      <c r="J26" s="150">
        <f>SUM(J24:J25)</f>
        <v>0</v>
      </c>
      <c r="L26" s="151">
        <f>SUM(L24:L25)</f>
        <v>12.479082</v>
      </c>
      <c r="N26" s="152">
        <f>SUM(N24:N25)</f>
        <v>0</v>
      </c>
      <c r="W26" s="110">
        <f>SUM(W24:W25)</f>
        <v>0</v>
      </c>
    </row>
    <row r="28" spans="1:37">
      <c r="B28" s="103" t="s">
        <v>394</v>
      </c>
    </row>
    <row r="29" spans="1:37">
      <c r="A29" s="101">
        <v>10</v>
      </c>
      <c r="B29" s="102" t="s">
        <v>388</v>
      </c>
      <c r="C29" s="103" t="s">
        <v>395</v>
      </c>
      <c r="D29" s="104" t="s">
        <v>396</v>
      </c>
      <c r="E29" s="105">
        <v>1</v>
      </c>
      <c r="F29" s="106" t="s">
        <v>241</v>
      </c>
      <c r="H29" s="107">
        <f>ROUND(E29*G29,2)</f>
        <v>0</v>
      </c>
      <c r="J29" s="107">
        <f>ROUND(E29*G29,2)</f>
        <v>0</v>
      </c>
      <c r="K29" s="108">
        <v>3.3E-3</v>
      </c>
      <c r="L29" s="108">
        <f>E29*K29</f>
        <v>3.3E-3</v>
      </c>
      <c r="N29" s="105">
        <f>E29*M29</f>
        <v>0</v>
      </c>
      <c r="P29" s="106" t="s">
        <v>169</v>
      </c>
      <c r="V29" s="109" t="s">
        <v>98</v>
      </c>
      <c r="X29" s="103" t="s">
        <v>397</v>
      </c>
      <c r="Y29" s="103" t="s">
        <v>395</v>
      </c>
      <c r="Z29" s="106" t="s">
        <v>392</v>
      </c>
      <c r="AJ29" s="94" t="s">
        <v>172</v>
      </c>
      <c r="AK29" s="94" t="s">
        <v>173</v>
      </c>
    </row>
    <row r="30" spans="1:37">
      <c r="A30" s="101">
        <v>11</v>
      </c>
      <c r="B30" s="102" t="s">
        <v>238</v>
      </c>
      <c r="C30" s="103" t="s">
        <v>398</v>
      </c>
      <c r="D30" s="104" t="s">
        <v>399</v>
      </c>
      <c r="E30" s="105">
        <v>1</v>
      </c>
      <c r="F30" s="106" t="s">
        <v>241</v>
      </c>
      <c r="I30" s="107">
        <f>ROUND(E30*G30,2)</f>
        <v>0</v>
      </c>
      <c r="J30" s="107">
        <f>ROUND(E30*G30,2)</f>
        <v>0</v>
      </c>
      <c r="L30" s="108">
        <f>E30*K30</f>
        <v>0</v>
      </c>
      <c r="N30" s="105">
        <f>E30*M30</f>
        <v>0</v>
      </c>
      <c r="P30" s="106" t="s">
        <v>169</v>
      </c>
      <c r="V30" s="109" t="s">
        <v>91</v>
      </c>
      <c r="X30" s="103" t="s">
        <v>398</v>
      </c>
      <c r="Y30" s="103" t="s">
        <v>398</v>
      </c>
      <c r="Z30" s="106" t="s">
        <v>376</v>
      </c>
      <c r="AA30" s="103" t="s">
        <v>400</v>
      </c>
      <c r="AJ30" s="94" t="s">
        <v>243</v>
      </c>
      <c r="AK30" s="94" t="s">
        <v>173</v>
      </c>
    </row>
    <row r="31" spans="1:37" ht="25.5">
      <c r="A31" s="101">
        <v>12</v>
      </c>
      <c r="B31" s="102" t="s">
        <v>388</v>
      </c>
      <c r="C31" s="103" t="s">
        <v>401</v>
      </c>
      <c r="D31" s="104" t="s">
        <v>402</v>
      </c>
      <c r="E31" s="105">
        <v>1</v>
      </c>
      <c r="F31" s="106" t="s">
        <v>241</v>
      </c>
      <c r="H31" s="107">
        <f>ROUND(E31*G31,2)</f>
        <v>0</v>
      </c>
      <c r="J31" s="107">
        <f>ROUND(E31*G31,2)</f>
        <v>0</v>
      </c>
      <c r="K31" s="108">
        <v>4.6800000000000001E-3</v>
      </c>
      <c r="L31" s="108">
        <f>E31*K31</f>
        <v>4.6800000000000001E-3</v>
      </c>
      <c r="N31" s="105">
        <f>E31*M31</f>
        <v>0</v>
      </c>
      <c r="P31" s="106" t="s">
        <v>169</v>
      </c>
      <c r="V31" s="109" t="s">
        <v>98</v>
      </c>
      <c r="X31" s="103" t="s">
        <v>403</v>
      </c>
      <c r="Y31" s="103" t="s">
        <v>401</v>
      </c>
      <c r="Z31" s="106" t="s">
        <v>392</v>
      </c>
      <c r="AJ31" s="94" t="s">
        <v>172</v>
      </c>
      <c r="AK31" s="94" t="s">
        <v>173</v>
      </c>
    </row>
    <row r="32" spans="1:37">
      <c r="D32" s="149" t="s">
        <v>404</v>
      </c>
      <c r="E32" s="150">
        <f>J32</f>
        <v>0</v>
      </c>
      <c r="H32" s="150">
        <f>SUM(H28:H31)</f>
        <v>0</v>
      </c>
      <c r="I32" s="150">
        <f>SUM(I28:I31)</f>
        <v>0</v>
      </c>
      <c r="J32" s="150">
        <f>SUM(J28:J31)</f>
        <v>0</v>
      </c>
      <c r="L32" s="151">
        <f>SUM(L28:L31)</f>
        <v>7.980000000000001E-3</v>
      </c>
      <c r="N32" s="152">
        <f>SUM(N28:N31)</f>
        <v>0</v>
      </c>
      <c r="W32" s="110">
        <f>SUM(W28:W31)</f>
        <v>0</v>
      </c>
    </row>
    <row r="34" spans="1:37">
      <c r="B34" s="103" t="s">
        <v>232</v>
      </c>
    </row>
    <row r="35" spans="1:37">
      <c r="A35" s="101">
        <v>13</v>
      </c>
      <c r="B35" s="102" t="s">
        <v>238</v>
      </c>
      <c r="C35" s="103" t="s">
        <v>405</v>
      </c>
      <c r="D35" s="104" t="s">
        <v>406</v>
      </c>
      <c r="E35" s="105">
        <v>1</v>
      </c>
      <c r="F35" s="106" t="s">
        <v>241</v>
      </c>
      <c r="I35" s="107">
        <f>ROUND(E35*G35,2)</f>
        <v>0</v>
      </c>
      <c r="J35" s="107">
        <f>ROUND(E35*G35,2)</f>
        <v>0</v>
      </c>
      <c r="K35" s="108">
        <v>0.03</v>
      </c>
      <c r="L35" s="108">
        <f>E35*K35</f>
        <v>0.03</v>
      </c>
      <c r="N35" s="105">
        <f>E35*M35</f>
        <v>0</v>
      </c>
      <c r="P35" s="106" t="s">
        <v>169</v>
      </c>
      <c r="V35" s="109" t="s">
        <v>91</v>
      </c>
      <c r="X35" s="103" t="s">
        <v>405</v>
      </c>
      <c r="Y35" s="103" t="s">
        <v>405</v>
      </c>
      <c r="Z35" s="106" t="s">
        <v>407</v>
      </c>
      <c r="AA35" s="103" t="s">
        <v>169</v>
      </c>
      <c r="AJ35" s="94" t="s">
        <v>243</v>
      </c>
      <c r="AK35" s="94" t="s">
        <v>173</v>
      </c>
    </row>
    <row r="36" spans="1:37" ht="25.5">
      <c r="A36" s="101">
        <v>14</v>
      </c>
      <c r="B36" s="102" t="s">
        <v>536</v>
      </c>
      <c r="C36" s="103" t="s">
        <v>537</v>
      </c>
      <c r="D36" s="104" t="s">
        <v>538</v>
      </c>
      <c r="E36" s="105">
        <v>40</v>
      </c>
      <c r="F36" s="106" t="s">
        <v>539</v>
      </c>
      <c r="H36" s="107">
        <f>ROUND(E36*G36,2)</f>
        <v>0</v>
      </c>
      <c r="J36" s="107">
        <f>ROUND(E36*G36,2)</f>
        <v>0</v>
      </c>
      <c r="L36" s="108">
        <f>E36*K36</f>
        <v>0</v>
      </c>
      <c r="N36" s="105">
        <f>E36*M36</f>
        <v>0</v>
      </c>
      <c r="P36" s="106" t="s">
        <v>169</v>
      </c>
      <c r="V36" s="109" t="s">
        <v>98</v>
      </c>
      <c r="X36" s="103" t="s">
        <v>540</v>
      </c>
      <c r="Y36" s="103" t="s">
        <v>537</v>
      </c>
      <c r="Z36" s="106" t="s">
        <v>360</v>
      </c>
      <c r="AJ36" s="94" t="s">
        <v>172</v>
      </c>
      <c r="AK36" s="94" t="s">
        <v>173</v>
      </c>
    </row>
    <row r="37" spans="1:37">
      <c r="D37" s="149" t="s">
        <v>247</v>
      </c>
      <c r="E37" s="150">
        <f>J37</f>
        <v>0</v>
      </c>
      <c r="H37" s="150">
        <f>SUM(H34:H36)</f>
        <v>0</v>
      </c>
      <c r="I37" s="150">
        <f>SUM(I34:I36)</f>
        <v>0</v>
      </c>
      <c r="J37" s="150">
        <f>SUM(J34:J36)</f>
        <v>0</v>
      </c>
      <c r="L37" s="151">
        <f>SUM(L34:L36)</f>
        <v>0.03</v>
      </c>
      <c r="N37" s="152">
        <f>SUM(N34:N36)</f>
        <v>0</v>
      </c>
      <c r="W37" s="110">
        <f>SUM(W34:W36)</f>
        <v>0</v>
      </c>
    </row>
    <row r="39" spans="1:37">
      <c r="D39" s="149" t="s">
        <v>248</v>
      </c>
      <c r="E39" s="152">
        <f>J39</f>
        <v>0</v>
      </c>
      <c r="H39" s="150">
        <f>+H22+H26+H32+H37</f>
        <v>0</v>
      </c>
      <c r="I39" s="150">
        <f>+I22+I26+I32+I37</f>
        <v>0</v>
      </c>
      <c r="J39" s="150">
        <f>+J22+J26+J32+J37</f>
        <v>0</v>
      </c>
      <c r="L39" s="151">
        <f>+L22+L26+L32+L37</f>
        <v>23.539061999999998</v>
      </c>
      <c r="N39" s="152">
        <f>+N22+N26+N32+N37</f>
        <v>0</v>
      </c>
      <c r="W39" s="110">
        <f>+W22+W26+W32+W37</f>
        <v>0</v>
      </c>
    </row>
    <row r="41" spans="1:37">
      <c r="B41" s="148" t="s">
        <v>249</v>
      </c>
    </row>
    <row r="42" spans="1:37">
      <c r="B42" s="103" t="s">
        <v>408</v>
      </c>
    </row>
    <row r="43" spans="1:37" ht="25.5">
      <c r="A43" s="101">
        <v>15</v>
      </c>
      <c r="B43" s="102" t="s">
        <v>409</v>
      </c>
      <c r="C43" s="103" t="s">
        <v>541</v>
      </c>
      <c r="D43" s="104" t="s">
        <v>542</v>
      </c>
      <c r="E43" s="105">
        <v>1</v>
      </c>
      <c r="F43" s="106" t="s">
        <v>543</v>
      </c>
      <c r="H43" s="107">
        <f>ROUND(E43*G43,2)</f>
        <v>0</v>
      </c>
      <c r="J43" s="107">
        <f>ROUND(E43*G43,2)</f>
        <v>0</v>
      </c>
      <c r="K43" s="108">
        <v>4.9899999999999996E-3</v>
      </c>
      <c r="L43" s="108">
        <f>E43*K43</f>
        <v>4.9899999999999996E-3</v>
      </c>
      <c r="N43" s="105">
        <f>E43*M43</f>
        <v>0</v>
      </c>
      <c r="P43" s="106" t="s">
        <v>169</v>
      </c>
      <c r="V43" s="109" t="s">
        <v>254</v>
      </c>
      <c r="X43" s="103" t="s">
        <v>544</v>
      </c>
      <c r="Y43" s="103" t="s">
        <v>541</v>
      </c>
      <c r="Z43" s="106" t="s">
        <v>413</v>
      </c>
      <c r="AJ43" s="94" t="s">
        <v>257</v>
      </c>
      <c r="AK43" s="94" t="s">
        <v>173</v>
      </c>
    </row>
    <row r="44" spans="1:37" ht="25.5">
      <c r="A44" s="101">
        <v>16</v>
      </c>
      <c r="B44" s="102" t="s">
        <v>409</v>
      </c>
      <c r="C44" s="103" t="s">
        <v>545</v>
      </c>
      <c r="D44" s="104" t="s">
        <v>546</v>
      </c>
      <c r="E44" s="105">
        <v>1</v>
      </c>
      <c r="F44" s="106" t="s">
        <v>241</v>
      </c>
      <c r="H44" s="107">
        <f>ROUND(E44*G44,2)</f>
        <v>0</v>
      </c>
      <c r="J44" s="107">
        <f>ROUND(E44*G44,2)</f>
        <v>0</v>
      </c>
      <c r="K44" s="108">
        <v>8.5999999999999998E-4</v>
      </c>
      <c r="L44" s="108">
        <f>E44*K44</f>
        <v>8.5999999999999998E-4</v>
      </c>
      <c r="N44" s="105">
        <f>E44*M44</f>
        <v>0</v>
      </c>
      <c r="P44" s="106" t="s">
        <v>169</v>
      </c>
      <c r="V44" s="109" t="s">
        <v>254</v>
      </c>
      <c r="X44" s="103" t="s">
        <v>547</v>
      </c>
      <c r="Y44" s="103" t="s">
        <v>545</v>
      </c>
      <c r="Z44" s="106" t="s">
        <v>413</v>
      </c>
      <c r="AJ44" s="94" t="s">
        <v>257</v>
      </c>
      <c r="AK44" s="94" t="s">
        <v>173</v>
      </c>
    </row>
    <row r="45" spans="1:37" ht="25.5">
      <c r="A45" s="101">
        <v>17</v>
      </c>
      <c r="B45" s="102" t="s">
        <v>409</v>
      </c>
      <c r="C45" s="103" t="s">
        <v>410</v>
      </c>
      <c r="D45" s="104" t="s">
        <v>411</v>
      </c>
      <c r="E45" s="105">
        <v>60</v>
      </c>
      <c r="F45" s="106" t="s">
        <v>235</v>
      </c>
      <c r="H45" s="107">
        <f>ROUND(E45*G45,2)</f>
        <v>0</v>
      </c>
      <c r="J45" s="107">
        <f>ROUND(E45*G45,2)</f>
        <v>0</v>
      </c>
      <c r="K45" s="108">
        <v>4.2999999999999999E-4</v>
      </c>
      <c r="L45" s="108">
        <f>E45*K45</f>
        <v>2.58E-2</v>
      </c>
      <c r="N45" s="105">
        <f>E45*M45</f>
        <v>0</v>
      </c>
      <c r="P45" s="106" t="s">
        <v>169</v>
      </c>
      <c r="V45" s="109" t="s">
        <v>254</v>
      </c>
      <c r="X45" s="103" t="s">
        <v>412</v>
      </c>
      <c r="Y45" s="103" t="s">
        <v>410</v>
      </c>
      <c r="Z45" s="106" t="s">
        <v>413</v>
      </c>
      <c r="AJ45" s="94" t="s">
        <v>257</v>
      </c>
      <c r="AK45" s="94" t="s">
        <v>173</v>
      </c>
    </row>
    <row r="46" spans="1:37" ht="25.5">
      <c r="A46" s="101">
        <v>18</v>
      </c>
      <c r="B46" s="102" t="s">
        <v>409</v>
      </c>
      <c r="C46" s="103" t="s">
        <v>523</v>
      </c>
      <c r="D46" s="104" t="s">
        <v>524</v>
      </c>
      <c r="E46" s="105">
        <v>2</v>
      </c>
      <c r="F46" s="106" t="s">
        <v>241</v>
      </c>
      <c r="H46" s="107">
        <f>ROUND(E46*G46,2)</f>
        <v>0</v>
      </c>
      <c r="J46" s="107">
        <f>ROUND(E46*G46,2)</f>
        <v>0</v>
      </c>
      <c r="K46" s="108">
        <v>1.8000000000000001E-4</v>
      </c>
      <c r="L46" s="108">
        <f>E46*K46</f>
        <v>3.6000000000000002E-4</v>
      </c>
      <c r="N46" s="105">
        <f>E46*M46</f>
        <v>0</v>
      </c>
      <c r="P46" s="106" t="s">
        <v>169</v>
      </c>
      <c r="V46" s="109" t="s">
        <v>254</v>
      </c>
      <c r="X46" s="103" t="s">
        <v>525</v>
      </c>
      <c r="Y46" s="103" t="s">
        <v>523</v>
      </c>
      <c r="Z46" s="106" t="s">
        <v>360</v>
      </c>
      <c r="AJ46" s="94" t="s">
        <v>257</v>
      </c>
      <c r="AK46" s="94" t="s">
        <v>173</v>
      </c>
    </row>
    <row r="47" spans="1:37">
      <c r="A47" s="101">
        <v>19</v>
      </c>
      <c r="B47" s="102" t="s">
        <v>409</v>
      </c>
      <c r="C47" s="103" t="s">
        <v>414</v>
      </c>
      <c r="D47" s="104" t="s">
        <v>415</v>
      </c>
      <c r="E47" s="105">
        <v>2</v>
      </c>
      <c r="F47" s="106" t="s">
        <v>241</v>
      </c>
      <c r="H47" s="107">
        <f>ROUND(E47*G47,2)</f>
        <v>0</v>
      </c>
      <c r="J47" s="107">
        <f>ROUND(E47*G47,2)</f>
        <v>0</v>
      </c>
      <c r="K47" s="108">
        <v>7.2000000000000005E-4</v>
      </c>
      <c r="L47" s="108">
        <f>E47*K47</f>
        <v>1.4400000000000001E-3</v>
      </c>
      <c r="N47" s="105">
        <f>E47*M47</f>
        <v>0</v>
      </c>
      <c r="P47" s="106" t="s">
        <v>169</v>
      </c>
      <c r="V47" s="109" t="s">
        <v>254</v>
      </c>
      <c r="X47" s="103" t="s">
        <v>416</v>
      </c>
      <c r="Y47" s="103" t="s">
        <v>414</v>
      </c>
      <c r="Z47" s="106" t="s">
        <v>413</v>
      </c>
      <c r="AJ47" s="94" t="s">
        <v>257</v>
      </c>
      <c r="AK47" s="94" t="s">
        <v>173</v>
      </c>
    </row>
    <row r="48" spans="1:37">
      <c r="D48" s="149" t="s">
        <v>417</v>
      </c>
      <c r="E48" s="150">
        <f>J48</f>
        <v>0</v>
      </c>
      <c r="H48" s="150">
        <f>SUM(H41:H47)</f>
        <v>0</v>
      </c>
      <c r="I48" s="150">
        <f>SUM(I41:I47)</f>
        <v>0</v>
      </c>
      <c r="J48" s="150">
        <f>SUM(J41:J47)</f>
        <v>0</v>
      </c>
      <c r="L48" s="151">
        <f>SUM(L41:L47)</f>
        <v>3.3449999999999994E-2</v>
      </c>
      <c r="N48" s="152">
        <f>SUM(N41:N47)</f>
        <v>0</v>
      </c>
      <c r="W48" s="110">
        <f>SUM(W41:W47)</f>
        <v>0</v>
      </c>
    </row>
    <row r="50" spans="4:23">
      <c r="D50" s="149" t="s">
        <v>278</v>
      </c>
      <c r="E50" s="150">
        <f>J50</f>
        <v>0</v>
      </c>
      <c r="H50" s="150">
        <f>+H48</f>
        <v>0</v>
      </c>
      <c r="I50" s="150">
        <f>+I48</f>
        <v>0</v>
      </c>
      <c r="J50" s="150">
        <f>+J48</f>
        <v>0</v>
      </c>
      <c r="L50" s="151">
        <f>+L48</f>
        <v>3.3449999999999994E-2</v>
      </c>
      <c r="N50" s="152">
        <f>+N48</f>
        <v>0</v>
      </c>
      <c r="W50" s="110">
        <f>+W48</f>
        <v>0</v>
      </c>
    </row>
    <row r="52" spans="4:23">
      <c r="D52" s="154" t="s">
        <v>290</v>
      </c>
      <c r="E52" s="150">
        <f>J52</f>
        <v>0</v>
      </c>
      <c r="H52" s="150">
        <f>+H39+H50</f>
        <v>0</v>
      </c>
      <c r="I52" s="150">
        <f>+I39+I50</f>
        <v>0</v>
      </c>
      <c r="J52" s="150">
        <f>+J39+J50</f>
        <v>0</v>
      </c>
      <c r="L52" s="151">
        <f>+L39+L50</f>
        <v>23.572511999999996</v>
      </c>
      <c r="N52" s="152">
        <f>+N39+N50</f>
        <v>0</v>
      </c>
      <c r="W52" s="110">
        <f>+W39+W50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2D76-C10E-41E2-B527-0DF486B01A40}">
  <dimension ref="A1:AK31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91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367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 t="s">
        <v>516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368</v>
      </c>
      <c r="D14" s="104" t="s">
        <v>369</v>
      </c>
      <c r="E14" s="105">
        <v>9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370</v>
      </c>
      <c r="Y14" s="103" t="s">
        <v>368</v>
      </c>
      <c r="Z14" s="106" t="s">
        <v>171</v>
      </c>
      <c r="AJ14" s="94" t="s">
        <v>172</v>
      </c>
      <c r="AK14" s="94" t="s">
        <v>173</v>
      </c>
    </row>
    <row r="15" spans="1:37">
      <c r="A15" s="101">
        <v>2</v>
      </c>
      <c r="B15" s="102" t="s">
        <v>165</v>
      </c>
      <c r="C15" s="103" t="s">
        <v>378</v>
      </c>
      <c r="D15" s="104" t="s">
        <v>379</v>
      </c>
      <c r="E15" s="105">
        <v>9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380</v>
      </c>
      <c r="Y15" s="103" t="s">
        <v>378</v>
      </c>
      <c r="Z15" s="106" t="s">
        <v>171</v>
      </c>
      <c r="AJ15" s="94" t="s">
        <v>172</v>
      </c>
      <c r="AK15" s="94" t="s">
        <v>173</v>
      </c>
    </row>
    <row r="16" spans="1:37">
      <c r="D16" s="149" t="s">
        <v>197</v>
      </c>
      <c r="E16" s="150">
        <f>J16</f>
        <v>0</v>
      </c>
      <c r="H16" s="150">
        <f>SUM(H12:H15)</f>
        <v>0</v>
      </c>
      <c r="I16" s="150">
        <f>SUM(I12:I15)</f>
        <v>0</v>
      </c>
      <c r="J16" s="150">
        <f>SUM(J12:J15)</f>
        <v>0</v>
      </c>
      <c r="L16" s="151">
        <f>SUM(L12:L15)</f>
        <v>0</v>
      </c>
      <c r="N16" s="152">
        <f>SUM(N12:N15)</f>
        <v>0</v>
      </c>
      <c r="W16" s="110">
        <f>SUM(W12:W15)</f>
        <v>0</v>
      </c>
    </row>
    <row r="18" spans="1:37">
      <c r="D18" s="149" t="s">
        <v>248</v>
      </c>
      <c r="E18" s="152">
        <f>J18</f>
        <v>0</v>
      </c>
      <c r="H18" s="150">
        <f>+H16</f>
        <v>0</v>
      </c>
      <c r="I18" s="150">
        <f>+I16</f>
        <v>0</v>
      </c>
      <c r="J18" s="150">
        <f>+J16</f>
        <v>0</v>
      </c>
      <c r="L18" s="151">
        <f>+L16</f>
        <v>0</v>
      </c>
      <c r="N18" s="152">
        <f>+N16</f>
        <v>0</v>
      </c>
      <c r="W18" s="110">
        <f>+W16</f>
        <v>0</v>
      </c>
    </row>
    <row r="20" spans="1:37">
      <c r="B20" s="148" t="s">
        <v>249</v>
      </c>
    </row>
    <row r="21" spans="1:37">
      <c r="B21" s="103" t="s">
        <v>408</v>
      </c>
    </row>
    <row r="22" spans="1:37" ht="25.5">
      <c r="A22" s="101">
        <v>3</v>
      </c>
      <c r="B22" s="102" t="s">
        <v>409</v>
      </c>
      <c r="C22" s="103" t="s">
        <v>410</v>
      </c>
      <c r="D22" s="104" t="s">
        <v>411</v>
      </c>
      <c r="E22" s="105">
        <v>60</v>
      </c>
      <c r="F22" s="106" t="s">
        <v>235</v>
      </c>
      <c r="H22" s="107">
        <f>ROUND(E22*G22,2)</f>
        <v>0</v>
      </c>
      <c r="J22" s="107">
        <f>ROUND(E22*G22,2)</f>
        <v>0</v>
      </c>
      <c r="K22" s="108">
        <v>4.2999999999999999E-4</v>
      </c>
      <c r="L22" s="108">
        <f>E22*K22</f>
        <v>2.58E-2</v>
      </c>
      <c r="N22" s="105">
        <f>E22*M22</f>
        <v>0</v>
      </c>
      <c r="P22" s="106" t="s">
        <v>169</v>
      </c>
      <c r="V22" s="109" t="s">
        <v>254</v>
      </c>
      <c r="X22" s="103" t="s">
        <v>412</v>
      </c>
      <c r="Y22" s="103" t="s">
        <v>410</v>
      </c>
      <c r="Z22" s="106" t="s">
        <v>413</v>
      </c>
      <c r="AJ22" s="94" t="s">
        <v>257</v>
      </c>
      <c r="AK22" s="94" t="s">
        <v>173</v>
      </c>
    </row>
    <row r="23" spans="1:37" ht="25.5">
      <c r="A23" s="101">
        <v>4</v>
      </c>
      <c r="B23" s="102" t="s">
        <v>409</v>
      </c>
      <c r="C23" s="103" t="s">
        <v>517</v>
      </c>
      <c r="D23" s="104" t="s">
        <v>518</v>
      </c>
      <c r="E23" s="105">
        <v>3</v>
      </c>
      <c r="F23" s="106" t="s">
        <v>241</v>
      </c>
      <c r="H23" s="107">
        <f>ROUND(E23*G23,2)</f>
        <v>0</v>
      </c>
      <c r="J23" s="107">
        <f>ROUND(E23*G23,2)</f>
        <v>0</v>
      </c>
      <c r="K23" s="108">
        <v>1.9000000000000001E-4</v>
      </c>
      <c r="L23" s="108">
        <f>E23*K23</f>
        <v>5.6999999999999998E-4</v>
      </c>
      <c r="N23" s="105">
        <f>E23*M23</f>
        <v>0</v>
      </c>
      <c r="P23" s="106" t="s">
        <v>169</v>
      </c>
      <c r="V23" s="109" t="s">
        <v>254</v>
      </c>
      <c r="X23" s="103" t="s">
        <v>519</v>
      </c>
      <c r="Y23" s="103" t="s">
        <v>517</v>
      </c>
      <c r="Z23" s="106" t="s">
        <v>360</v>
      </c>
      <c r="AJ23" s="94" t="s">
        <v>257</v>
      </c>
      <c r="AK23" s="94" t="s">
        <v>173</v>
      </c>
    </row>
    <row r="24" spans="1:37" ht="25.5">
      <c r="A24" s="101">
        <v>5</v>
      </c>
      <c r="B24" s="102" t="s">
        <v>409</v>
      </c>
      <c r="C24" s="103" t="s">
        <v>520</v>
      </c>
      <c r="D24" s="104" t="s">
        <v>521</v>
      </c>
      <c r="E24" s="105">
        <v>4</v>
      </c>
      <c r="F24" s="106" t="s">
        <v>241</v>
      </c>
      <c r="H24" s="107">
        <f>ROUND(E24*G24,2)</f>
        <v>0</v>
      </c>
      <c r="J24" s="107">
        <f>ROUND(E24*G24,2)</f>
        <v>0</v>
      </c>
      <c r="K24" s="108">
        <v>2.3000000000000001E-4</v>
      </c>
      <c r="L24" s="108">
        <f>E24*K24</f>
        <v>9.2000000000000003E-4</v>
      </c>
      <c r="N24" s="105">
        <f>E24*M24</f>
        <v>0</v>
      </c>
      <c r="P24" s="106" t="s">
        <v>169</v>
      </c>
      <c r="V24" s="109" t="s">
        <v>254</v>
      </c>
      <c r="X24" s="103" t="s">
        <v>522</v>
      </c>
      <c r="Y24" s="103" t="s">
        <v>520</v>
      </c>
      <c r="Z24" s="106" t="s">
        <v>360</v>
      </c>
      <c r="AJ24" s="94" t="s">
        <v>257</v>
      </c>
      <c r="AK24" s="94" t="s">
        <v>173</v>
      </c>
    </row>
    <row r="25" spans="1:37" ht="25.5">
      <c r="A25" s="101">
        <v>6</v>
      </c>
      <c r="B25" s="102" t="s">
        <v>409</v>
      </c>
      <c r="C25" s="103" t="s">
        <v>523</v>
      </c>
      <c r="D25" s="104" t="s">
        <v>524</v>
      </c>
      <c r="E25" s="105">
        <v>7</v>
      </c>
      <c r="F25" s="106" t="s">
        <v>241</v>
      </c>
      <c r="H25" s="107">
        <f>ROUND(E25*G25,2)</f>
        <v>0</v>
      </c>
      <c r="J25" s="107">
        <f>ROUND(E25*G25,2)</f>
        <v>0</v>
      </c>
      <c r="K25" s="108">
        <v>1.8000000000000001E-4</v>
      </c>
      <c r="L25" s="108">
        <f>E25*K25</f>
        <v>1.2600000000000001E-3</v>
      </c>
      <c r="N25" s="105">
        <f>E25*M25</f>
        <v>0</v>
      </c>
      <c r="P25" s="106" t="s">
        <v>169</v>
      </c>
      <c r="V25" s="109" t="s">
        <v>254</v>
      </c>
      <c r="X25" s="103" t="s">
        <v>525</v>
      </c>
      <c r="Y25" s="103" t="s">
        <v>523</v>
      </c>
      <c r="Z25" s="106" t="s">
        <v>360</v>
      </c>
      <c r="AJ25" s="94" t="s">
        <v>257</v>
      </c>
      <c r="AK25" s="94" t="s">
        <v>173</v>
      </c>
    </row>
    <row r="26" spans="1:37">
      <c r="A26" s="101">
        <v>7</v>
      </c>
      <c r="B26" s="102" t="s">
        <v>409</v>
      </c>
      <c r="C26" s="103" t="s">
        <v>526</v>
      </c>
      <c r="D26" s="104" t="s">
        <v>527</v>
      </c>
      <c r="E26" s="105">
        <v>7</v>
      </c>
      <c r="F26" s="106" t="s">
        <v>241</v>
      </c>
      <c r="H26" s="107">
        <f>ROUND(E26*G26,2)</f>
        <v>0</v>
      </c>
      <c r="J26" s="107">
        <f>ROUND(E26*G26,2)</f>
        <v>0</v>
      </c>
      <c r="K26" s="108">
        <v>1.0200000000000001E-3</v>
      </c>
      <c r="L26" s="108">
        <f>E26*K26</f>
        <v>7.1400000000000005E-3</v>
      </c>
      <c r="N26" s="105">
        <f>E26*M26</f>
        <v>0</v>
      </c>
      <c r="P26" s="106" t="s">
        <v>169</v>
      </c>
      <c r="V26" s="109" t="s">
        <v>254</v>
      </c>
      <c r="X26" s="103" t="s">
        <v>528</v>
      </c>
      <c r="Y26" s="103" t="s">
        <v>526</v>
      </c>
      <c r="Z26" s="106" t="s">
        <v>413</v>
      </c>
      <c r="AJ26" s="94" t="s">
        <v>257</v>
      </c>
      <c r="AK26" s="94" t="s">
        <v>173</v>
      </c>
    </row>
    <row r="27" spans="1:37">
      <c r="D27" s="149" t="s">
        <v>417</v>
      </c>
      <c r="E27" s="150">
        <f>J27</f>
        <v>0</v>
      </c>
      <c r="H27" s="150">
        <f>SUM(H20:H26)</f>
        <v>0</v>
      </c>
      <c r="I27" s="150">
        <f>SUM(I20:I26)</f>
        <v>0</v>
      </c>
      <c r="J27" s="150">
        <f>SUM(J20:J26)</f>
        <v>0</v>
      </c>
      <c r="L27" s="151">
        <f>SUM(L20:L26)</f>
        <v>3.569E-2</v>
      </c>
      <c r="N27" s="152">
        <f>SUM(N20:N26)</f>
        <v>0</v>
      </c>
      <c r="W27" s="110">
        <f>SUM(W20:W26)</f>
        <v>0</v>
      </c>
    </row>
    <row r="29" spans="1:37">
      <c r="D29" s="149" t="s">
        <v>278</v>
      </c>
      <c r="E29" s="150">
        <f>J29</f>
        <v>0</v>
      </c>
      <c r="H29" s="150">
        <f>+H27</f>
        <v>0</v>
      </c>
      <c r="I29" s="150">
        <f>+I27</f>
        <v>0</v>
      </c>
      <c r="J29" s="150">
        <f>+J27</f>
        <v>0</v>
      </c>
      <c r="L29" s="151">
        <f>+L27</f>
        <v>3.569E-2</v>
      </c>
      <c r="N29" s="152">
        <f>+N27</f>
        <v>0</v>
      </c>
      <c r="W29" s="110">
        <f>+W27</f>
        <v>0</v>
      </c>
    </row>
    <row r="31" spans="1:37">
      <c r="D31" s="154" t="s">
        <v>290</v>
      </c>
      <c r="E31" s="150">
        <f>J31</f>
        <v>0</v>
      </c>
      <c r="H31" s="150">
        <f>+H18+H29</f>
        <v>0</v>
      </c>
      <c r="I31" s="150">
        <f>+I18+I29</f>
        <v>0</v>
      </c>
      <c r="J31" s="150">
        <f>+J18+J29</f>
        <v>0</v>
      </c>
      <c r="L31" s="151">
        <f>+L18+L29</f>
        <v>3.569E-2</v>
      </c>
      <c r="N31" s="152">
        <f>+N18+N29</f>
        <v>0</v>
      </c>
      <c r="W31" s="110">
        <f>+W18+W29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7C42-10F3-4ABB-BB02-6F1D36E7D7E1}">
  <dimension ref="A1:AK46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367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 t="s">
        <v>501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368</v>
      </c>
      <c r="D14" s="104" t="s">
        <v>369</v>
      </c>
      <c r="E14" s="105">
        <v>48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370</v>
      </c>
      <c r="Y14" s="103" t="s">
        <v>368</v>
      </c>
      <c r="Z14" s="106" t="s">
        <v>171</v>
      </c>
      <c r="AJ14" s="94" t="s">
        <v>172</v>
      </c>
      <c r="AK14" s="94" t="s">
        <v>173</v>
      </c>
    </row>
    <row r="15" spans="1:37">
      <c r="A15" s="101">
        <v>2</v>
      </c>
      <c r="B15" s="102" t="s">
        <v>165</v>
      </c>
      <c r="C15" s="103" t="s">
        <v>334</v>
      </c>
      <c r="D15" s="104" t="s">
        <v>335</v>
      </c>
      <c r="E15" s="105">
        <v>19.2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336</v>
      </c>
      <c r="Y15" s="103" t="s">
        <v>334</v>
      </c>
      <c r="Z15" s="106" t="s">
        <v>184</v>
      </c>
      <c r="AJ15" s="94" t="s">
        <v>172</v>
      </c>
      <c r="AK15" s="94" t="s">
        <v>173</v>
      </c>
    </row>
    <row r="16" spans="1:37">
      <c r="A16" s="101">
        <v>3</v>
      </c>
      <c r="B16" s="102" t="s">
        <v>165</v>
      </c>
      <c r="C16" s="103" t="s">
        <v>188</v>
      </c>
      <c r="D16" s="104" t="s">
        <v>189</v>
      </c>
      <c r="E16" s="105">
        <v>19.2</v>
      </c>
      <c r="F16" s="106" t="s">
        <v>168</v>
      </c>
      <c r="H16" s="107">
        <f>ROUND(E16*G16,2)</f>
        <v>0</v>
      </c>
      <c r="J16" s="107">
        <f>ROUND(E16*G16,2)</f>
        <v>0</v>
      </c>
      <c r="L16" s="108">
        <f>E16*K16</f>
        <v>0</v>
      </c>
      <c r="N16" s="105">
        <f>E16*M16</f>
        <v>0</v>
      </c>
      <c r="P16" s="106" t="s">
        <v>169</v>
      </c>
      <c r="V16" s="109" t="s">
        <v>98</v>
      </c>
      <c r="X16" s="103" t="s">
        <v>190</v>
      </c>
      <c r="Y16" s="103" t="s">
        <v>188</v>
      </c>
      <c r="Z16" s="106" t="s">
        <v>184</v>
      </c>
      <c r="AJ16" s="94" t="s">
        <v>172</v>
      </c>
      <c r="AK16" s="94" t="s">
        <v>173</v>
      </c>
    </row>
    <row r="17" spans="1:37">
      <c r="A17" s="101">
        <v>4</v>
      </c>
      <c r="B17" s="102" t="s">
        <v>165</v>
      </c>
      <c r="C17" s="103" t="s">
        <v>378</v>
      </c>
      <c r="D17" s="104" t="s">
        <v>379</v>
      </c>
      <c r="E17" s="105">
        <v>28.8</v>
      </c>
      <c r="F17" s="106" t="s">
        <v>168</v>
      </c>
      <c r="H17" s="107">
        <f>ROUND(E17*G17,2)</f>
        <v>0</v>
      </c>
      <c r="J17" s="107">
        <f>ROUND(E17*G17,2)</f>
        <v>0</v>
      </c>
      <c r="L17" s="108">
        <f>E17*K17</f>
        <v>0</v>
      </c>
      <c r="N17" s="105">
        <f>E17*M17</f>
        <v>0</v>
      </c>
      <c r="P17" s="106" t="s">
        <v>169</v>
      </c>
      <c r="V17" s="109" t="s">
        <v>98</v>
      </c>
      <c r="X17" s="103" t="s">
        <v>380</v>
      </c>
      <c r="Y17" s="103" t="s">
        <v>378</v>
      </c>
      <c r="Z17" s="106" t="s">
        <v>171</v>
      </c>
      <c r="AJ17" s="94" t="s">
        <v>172</v>
      </c>
      <c r="AK17" s="94" t="s">
        <v>173</v>
      </c>
    </row>
    <row r="18" spans="1:37">
      <c r="A18" s="101">
        <v>5</v>
      </c>
      <c r="B18" s="102" t="s">
        <v>174</v>
      </c>
      <c r="C18" s="103" t="s">
        <v>381</v>
      </c>
      <c r="D18" s="104" t="s">
        <v>382</v>
      </c>
      <c r="E18" s="105">
        <v>9.6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383</v>
      </c>
      <c r="Y18" s="103" t="s">
        <v>381</v>
      </c>
      <c r="Z18" s="106" t="s">
        <v>171</v>
      </c>
      <c r="AJ18" s="94" t="s">
        <v>172</v>
      </c>
      <c r="AK18" s="94" t="s">
        <v>173</v>
      </c>
    </row>
    <row r="19" spans="1:37">
      <c r="A19" s="101">
        <v>6</v>
      </c>
      <c r="B19" s="102" t="s">
        <v>238</v>
      </c>
      <c r="C19" s="103" t="s">
        <v>384</v>
      </c>
      <c r="D19" s="104" t="s">
        <v>385</v>
      </c>
      <c r="E19" s="105">
        <v>9.6</v>
      </c>
      <c r="F19" s="106" t="s">
        <v>168</v>
      </c>
      <c r="I19" s="107">
        <f>ROUND(E19*G19,2)</f>
        <v>0</v>
      </c>
      <c r="J19" s="107">
        <f>ROUND(E19*G19,2)</f>
        <v>0</v>
      </c>
      <c r="K19" s="108">
        <v>1.67</v>
      </c>
      <c r="L19" s="108">
        <f>E19*K19</f>
        <v>16.032</v>
      </c>
      <c r="N19" s="105">
        <f>E19*M19</f>
        <v>0</v>
      </c>
      <c r="P19" s="106" t="s">
        <v>169</v>
      </c>
      <c r="V19" s="109" t="s">
        <v>91</v>
      </c>
      <c r="X19" s="103" t="s">
        <v>384</v>
      </c>
      <c r="Y19" s="103" t="s">
        <v>384</v>
      </c>
      <c r="Z19" s="106" t="s">
        <v>386</v>
      </c>
      <c r="AA19" s="103" t="s">
        <v>169</v>
      </c>
      <c r="AJ19" s="94" t="s">
        <v>243</v>
      </c>
      <c r="AK19" s="94" t="s">
        <v>173</v>
      </c>
    </row>
    <row r="20" spans="1:37">
      <c r="D20" s="149" t="s">
        <v>197</v>
      </c>
      <c r="E20" s="150">
        <f>J20</f>
        <v>0</v>
      </c>
      <c r="H20" s="150">
        <f>SUM(H12:H19)</f>
        <v>0</v>
      </c>
      <c r="I20" s="150">
        <f>SUM(I12:I19)</f>
        <v>0</v>
      </c>
      <c r="J20" s="150">
        <f>SUM(J12:J19)</f>
        <v>0</v>
      </c>
      <c r="L20" s="151">
        <f>SUM(L12:L19)</f>
        <v>16.032</v>
      </c>
      <c r="N20" s="152">
        <f>SUM(N12:N19)</f>
        <v>0</v>
      </c>
      <c r="W20" s="110">
        <f>SUM(W12:W19)</f>
        <v>0</v>
      </c>
    </row>
    <row r="22" spans="1:37">
      <c r="B22" s="103" t="s">
        <v>387</v>
      </c>
    </row>
    <row r="23" spans="1:37" ht="25.5">
      <c r="A23" s="101">
        <v>7</v>
      </c>
      <c r="B23" s="102" t="s">
        <v>388</v>
      </c>
      <c r="C23" s="103" t="s">
        <v>389</v>
      </c>
      <c r="D23" s="104" t="s">
        <v>390</v>
      </c>
      <c r="E23" s="105">
        <v>9.6</v>
      </c>
      <c r="F23" s="106" t="s">
        <v>168</v>
      </c>
      <c r="H23" s="107">
        <f>ROUND(E23*G23,2)</f>
        <v>0</v>
      </c>
      <c r="J23" s="107">
        <f>ROUND(E23*G23,2)</f>
        <v>0</v>
      </c>
      <c r="K23" s="108">
        <v>1.8907700000000001</v>
      </c>
      <c r="L23" s="108">
        <f>E23*K23</f>
        <v>18.151392000000001</v>
      </c>
      <c r="N23" s="105">
        <f>E23*M23</f>
        <v>0</v>
      </c>
      <c r="P23" s="106" t="s">
        <v>169</v>
      </c>
      <c r="V23" s="109" t="s">
        <v>98</v>
      </c>
      <c r="X23" s="103" t="s">
        <v>391</v>
      </c>
      <c r="Y23" s="103" t="s">
        <v>389</v>
      </c>
      <c r="Z23" s="106" t="s">
        <v>392</v>
      </c>
      <c r="AJ23" s="94" t="s">
        <v>172</v>
      </c>
      <c r="AK23" s="94" t="s">
        <v>173</v>
      </c>
    </row>
    <row r="24" spans="1:37">
      <c r="D24" s="149" t="s">
        <v>393</v>
      </c>
      <c r="E24" s="150">
        <f>J24</f>
        <v>0</v>
      </c>
      <c r="H24" s="150">
        <f>SUM(H22:H23)</f>
        <v>0</v>
      </c>
      <c r="I24" s="150">
        <f>SUM(I22:I23)</f>
        <v>0</v>
      </c>
      <c r="J24" s="150">
        <f>SUM(J22:J23)</f>
        <v>0</v>
      </c>
      <c r="L24" s="151">
        <f>SUM(L22:L23)</f>
        <v>18.151392000000001</v>
      </c>
      <c r="N24" s="152">
        <f>SUM(N22:N23)</f>
        <v>0</v>
      </c>
      <c r="W24" s="110">
        <f>SUM(W22:W23)</f>
        <v>0</v>
      </c>
    </row>
    <row r="26" spans="1:37">
      <c r="D26" s="149" t="s">
        <v>248</v>
      </c>
      <c r="E26" s="152">
        <f>J26</f>
        <v>0</v>
      </c>
      <c r="H26" s="150">
        <f>+H20+H24</f>
        <v>0</v>
      </c>
      <c r="I26" s="150">
        <f>+I20+I24</f>
        <v>0</v>
      </c>
      <c r="J26" s="150">
        <f>+J20+J24</f>
        <v>0</v>
      </c>
      <c r="L26" s="151">
        <f>+L20+L24</f>
        <v>34.183391999999998</v>
      </c>
      <c r="N26" s="152">
        <f>+N20+N24</f>
        <v>0</v>
      </c>
      <c r="W26" s="110">
        <f>+W20+W24</f>
        <v>0</v>
      </c>
    </row>
    <row r="28" spans="1:37">
      <c r="B28" s="148" t="s">
        <v>249</v>
      </c>
    </row>
    <row r="29" spans="1:37">
      <c r="B29" s="103" t="s">
        <v>408</v>
      </c>
    </row>
    <row r="30" spans="1:37" ht="25.5">
      <c r="A30" s="101">
        <v>8</v>
      </c>
      <c r="B30" s="102" t="s">
        <v>409</v>
      </c>
      <c r="C30" s="103" t="s">
        <v>502</v>
      </c>
      <c r="D30" s="104" t="s">
        <v>503</v>
      </c>
      <c r="E30" s="105">
        <v>2</v>
      </c>
      <c r="F30" s="106" t="s">
        <v>241</v>
      </c>
      <c r="H30" s="107">
        <f>ROUND(E30*G30,2)</f>
        <v>0</v>
      </c>
      <c r="J30" s="107">
        <f>ROUND(E30*G30,2)</f>
        <v>0</v>
      </c>
      <c r="K30" s="108">
        <v>1.33E-3</v>
      </c>
      <c r="L30" s="108">
        <f>E30*K30</f>
        <v>2.66E-3</v>
      </c>
      <c r="N30" s="105">
        <f>E30*M30</f>
        <v>0</v>
      </c>
      <c r="P30" s="106" t="s">
        <v>169</v>
      </c>
      <c r="V30" s="109" t="s">
        <v>254</v>
      </c>
      <c r="X30" s="103" t="s">
        <v>504</v>
      </c>
      <c r="Y30" s="103" t="s">
        <v>502</v>
      </c>
      <c r="Z30" s="106" t="s">
        <v>413</v>
      </c>
      <c r="AJ30" s="94" t="s">
        <v>257</v>
      </c>
      <c r="AK30" s="94" t="s">
        <v>173</v>
      </c>
    </row>
    <row r="31" spans="1:37">
      <c r="A31" s="101">
        <v>9</v>
      </c>
      <c r="B31" s="102" t="s">
        <v>409</v>
      </c>
      <c r="C31" s="103" t="s">
        <v>505</v>
      </c>
      <c r="D31" s="104" t="s">
        <v>506</v>
      </c>
      <c r="E31" s="105">
        <v>130</v>
      </c>
      <c r="F31" s="106" t="s">
        <v>235</v>
      </c>
      <c r="H31" s="107">
        <f>ROUND(E31*G31,2)</f>
        <v>0</v>
      </c>
      <c r="J31" s="107">
        <f>ROUND(E31*G31,2)</f>
        <v>0</v>
      </c>
      <c r="K31" s="108">
        <v>1.4400000000000001E-3</v>
      </c>
      <c r="L31" s="108">
        <f>E31*K31</f>
        <v>0.18720000000000001</v>
      </c>
      <c r="N31" s="105">
        <f>E31*M31</f>
        <v>0</v>
      </c>
      <c r="P31" s="106" t="s">
        <v>169</v>
      </c>
      <c r="V31" s="109" t="s">
        <v>254</v>
      </c>
      <c r="X31" s="103" t="s">
        <v>507</v>
      </c>
      <c r="Y31" s="103" t="s">
        <v>505</v>
      </c>
      <c r="Z31" s="106" t="s">
        <v>413</v>
      </c>
      <c r="AJ31" s="94" t="s">
        <v>257</v>
      </c>
      <c r="AK31" s="94" t="s">
        <v>173</v>
      </c>
    </row>
    <row r="32" spans="1:37">
      <c r="D32" s="149" t="s">
        <v>417</v>
      </c>
      <c r="E32" s="150">
        <f>J32</f>
        <v>0</v>
      </c>
      <c r="H32" s="150">
        <f>SUM(H28:H31)</f>
        <v>0</v>
      </c>
      <c r="I32" s="150">
        <f>SUM(I28:I31)</f>
        <v>0</v>
      </c>
      <c r="J32" s="150">
        <f>SUM(J28:J31)</f>
        <v>0</v>
      </c>
      <c r="L32" s="151">
        <f>SUM(L28:L31)</f>
        <v>0.18986</v>
      </c>
      <c r="N32" s="152">
        <f>SUM(N28:N31)</f>
        <v>0</v>
      </c>
      <c r="W32" s="110">
        <f>SUM(W28:W31)</f>
        <v>0</v>
      </c>
    </row>
    <row r="34" spans="1:37">
      <c r="D34" s="149" t="s">
        <v>278</v>
      </c>
      <c r="E34" s="152">
        <f>J34</f>
        <v>0</v>
      </c>
      <c r="H34" s="150">
        <f>+H32</f>
        <v>0</v>
      </c>
      <c r="I34" s="150">
        <f>+I32</f>
        <v>0</v>
      </c>
      <c r="J34" s="150">
        <f>+J32</f>
        <v>0</v>
      </c>
      <c r="L34" s="151">
        <f>+L32</f>
        <v>0.18986</v>
      </c>
      <c r="N34" s="152">
        <f>+N32</f>
        <v>0</v>
      </c>
      <c r="W34" s="110">
        <f>+W32</f>
        <v>0</v>
      </c>
    </row>
    <row r="36" spans="1:37">
      <c r="B36" s="148" t="s">
        <v>279</v>
      </c>
    </row>
    <row r="37" spans="1:37">
      <c r="B37" s="103" t="s">
        <v>418</v>
      </c>
    </row>
    <row r="38" spans="1:37" ht="25.5">
      <c r="A38" s="101">
        <v>10</v>
      </c>
      <c r="B38" s="102" t="s">
        <v>419</v>
      </c>
      <c r="C38" s="103" t="s">
        <v>420</v>
      </c>
      <c r="D38" s="104" t="s">
        <v>421</v>
      </c>
      <c r="E38" s="105">
        <v>6</v>
      </c>
      <c r="F38" s="106" t="s">
        <v>235</v>
      </c>
      <c r="H38" s="107">
        <f>ROUND(E38*G38,2)</f>
        <v>0</v>
      </c>
      <c r="J38" s="107">
        <f>ROUND(E38*G38,2)</f>
        <v>0</v>
      </c>
      <c r="L38" s="108">
        <f>E38*K38</f>
        <v>0</v>
      </c>
      <c r="N38" s="105">
        <f>E38*M38</f>
        <v>0</v>
      </c>
      <c r="P38" s="106" t="s">
        <v>169</v>
      </c>
      <c r="V38" s="109" t="s">
        <v>284</v>
      </c>
      <c r="X38" s="103" t="s">
        <v>422</v>
      </c>
      <c r="Y38" s="103" t="s">
        <v>420</v>
      </c>
      <c r="Z38" s="106" t="s">
        <v>423</v>
      </c>
      <c r="AJ38" s="94" t="s">
        <v>287</v>
      </c>
      <c r="AK38" s="94" t="s">
        <v>173</v>
      </c>
    </row>
    <row r="39" spans="1:37" ht="25.5">
      <c r="A39" s="101">
        <v>11</v>
      </c>
      <c r="B39" s="102" t="s">
        <v>238</v>
      </c>
      <c r="C39" s="103" t="s">
        <v>424</v>
      </c>
      <c r="D39" s="104" t="s">
        <v>425</v>
      </c>
      <c r="E39" s="105">
        <v>6</v>
      </c>
      <c r="F39" s="106" t="s">
        <v>235</v>
      </c>
      <c r="I39" s="107">
        <f>ROUND(E39*G39,2)</f>
        <v>0</v>
      </c>
      <c r="J39" s="107">
        <f>ROUND(E39*G39,2)</f>
        <v>0</v>
      </c>
      <c r="L39" s="108">
        <f>E39*K39</f>
        <v>0</v>
      </c>
      <c r="N39" s="105">
        <f>E39*M39</f>
        <v>0</v>
      </c>
      <c r="P39" s="106" t="s">
        <v>169</v>
      </c>
      <c r="V39" s="109" t="s">
        <v>91</v>
      </c>
      <c r="X39" s="103" t="s">
        <v>424</v>
      </c>
      <c r="Y39" s="103" t="s">
        <v>424</v>
      </c>
      <c r="Z39" s="106" t="s">
        <v>426</v>
      </c>
      <c r="AA39" s="103" t="s">
        <v>427</v>
      </c>
      <c r="AJ39" s="94" t="s">
        <v>428</v>
      </c>
      <c r="AK39" s="94" t="s">
        <v>173</v>
      </c>
    </row>
    <row r="40" spans="1:37">
      <c r="A40" s="101">
        <v>12</v>
      </c>
      <c r="B40" s="102" t="s">
        <v>419</v>
      </c>
      <c r="C40" s="103" t="s">
        <v>508</v>
      </c>
      <c r="D40" s="104" t="s">
        <v>509</v>
      </c>
      <c r="E40" s="105">
        <v>70</v>
      </c>
      <c r="F40" s="106" t="s">
        <v>235</v>
      </c>
      <c r="H40" s="107">
        <f>ROUND(E40*G40,2)</f>
        <v>0</v>
      </c>
      <c r="J40" s="107">
        <f>ROUND(E40*G40,2)</f>
        <v>0</v>
      </c>
      <c r="L40" s="108">
        <f>E40*K40</f>
        <v>0</v>
      </c>
      <c r="N40" s="105">
        <f>E40*M40</f>
        <v>0</v>
      </c>
      <c r="P40" s="106" t="s">
        <v>169</v>
      </c>
      <c r="V40" s="109" t="s">
        <v>284</v>
      </c>
      <c r="X40" s="103" t="s">
        <v>510</v>
      </c>
      <c r="Y40" s="103" t="s">
        <v>508</v>
      </c>
      <c r="Z40" s="106" t="s">
        <v>423</v>
      </c>
      <c r="AJ40" s="94" t="s">
        <v>287</v>
      </c>
      <c r="AK40" s="94" t="s">
        <v>173</v>
      </c>
    </row>
    <row r="41" spans="1:37">
      <c r="A41" s="101">
        <v>13</v>
      </c>
      <c r="B41" s="102" t="s">
        <v>238</v>
      </c>
      <c r="C41" s="103" t="s">
        <v>511</v>
      </c>
      <c r="D41" s="104" t="s">
        <v>512</v>
      </c>
      <c r="E41" s="105">
        <v>70</v>
      </c>
      <c r="F41" s="106" t="s">
        <v>235</v>
      </c>
      <c r="I41" s="107">
        <f>ROUND(E41*G41,2)</f>
        <v>0</v>
      </c>
      <c r="J41" s="107">
        <f>ROUND(E41*G41,2)</f>
        <v>0</v>
      </c>
      <c r="L41" s="108">
        <f>E41*K41</f>
        <v>0</v>
      </c>
      <c r="N41" s="105">
        <f>E41*M41</f>
        <v>0</v>
      </c>
      <c r="P41" s="106" t="s">
        <v>169</v>
      </c>
      <c r="V41" s="109" t="s">
        <v>91</v>
      </c>
      <c r="X41" s="103" t="s">
        <v>511</v>
      </c>
      <c r="Y41" s="103" t="s">
        <v>511</v>
      </c>
      <c r="Z41" s="106" t="s">
        <v>457</v>
      </c>
      <c r="AA41" s="103" t="s">
        <v>513</v>
      </c>
      <c r="AJ41" s="94" t="s">
        <v>428</v>
      </c>
      <c r="AK41" s="94" t="s">
        <v>173</v>
      </c>
    </row>
    <row r="42" spans="1:37">
      <c r="D42" s="149" t="s">
        <v>474</v>
      </c>
      <c r="E42" s="150">
        <f>J42</f>
        <v>0</v>
      </c>
      <c r="H42" s="150">
        <f>SUM(H36:H41)</f>
        <v>0</v>
      </c>
      <c r="I42" s="150">
        <f>SUM(I36:I41)</f>
        <v>0</v>
      </c>
      <c r="J42" s="150">
        <f>SUM(J36:J41)</f>
        <v>0</v>
      </c>
      <c r="L42" s="151">
        <f>SUM(L36:L41)</f>
        <v>0</v>
      </c>
      <c r="N42" s="152">
        <f>SUM(N36:N41)</f>
        <v>0</v>
      </c>
      <c r="W42" s="110">
        <f>SUM(W36:W41)</f>
        <v>0</v>
      </c>
    </row>
    <row r="44" spans="1:37">
      <c r="D44" s="149" t="s">
        <v>289</v>
      </c>
      <c r="E44" s="150">
        <f>J44</f>
        <v>0</v>
      </c>
      <c r="H44" s="150">
        <f>+H42</f>
        <v>0</v>
      </c>
      <c r="I44" s="150">
        <f>+I42</f>
        <v>0</v>
      </c>
      <c r="J44" s="150">
        <f>+J42</f>
        <v>0</v>
      </c>
      <c r="L44" s="151">
        <f>+L42</f>
        <v>0</v>
      </c>
      <c r="N44" s="152">
        <f>+N42</f>
        <v>0</v>
      </c>
      <c r="W44" s="110">
        <f>+W42</f>
        <v>0</v>
      </c>
    </row>
    <row r="46" spans="1:37">
      <c r="D46" s="154" t="s">
        <v>290</v>
      </c>
      <c r="E46" s="150">
        <f>J46</f>
        <v>0</v>
      </c>
      <c r="H46" s="150">
        <f>+H26+H34+H44</f>
        <v>0</v>
      </c>
      <c r="I46" s="150">
        <f>+I26+I34+I44</f>
        <v>0</v>
      </c>
      <c r="J46" s="150">
        <f>+J26+J34+J44</f>
        <v>0</v>
      </c>
      <c r="L46" s="151">
        <f>+L26+L34+L44</f>
        <v>34.373252000000001</v>
      </c>
      <c r="N46" s="152">
        <f>+N26+N34+N44</f>
        <v>0</v>
      </c>
      <c r="W46" s="110">
        <f>+W26+W34+W44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ADE6-B2BA-434E-A917-0139E90F4144}">
  <dimension ref="A1:AK4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367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 t="s">
        <v>489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368</v>
      </c>
      <c r="D14" s="104" t="s">
        <v>369</v>
      </c>
      <c r="E14" s="105">
        <v>5.76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370</v>
      </c>
      <c r="Y14" s="103" t="s">
        <v>368</v>
      </c>
      <c r="Z14" s="106" t="s">
        <v>171</v>
      </c>
      <c r="AJ14" s="94" t="s">
        <v>172</v>
      </c>
      <c r="AK14" s="94" t="s">
        <v>173</v>
      </c>
    </row>
    <row r="15" spans="1:37">
      <c r="A15" s="101">
        <v>2</v>
      </c>
      <c r="B15" s="102" t="s">
        <v>165</v>
      </c>
      <c r="C15" s="103" t="s">
        <v>334</v>
      </c>
      <c r="D15" s="104" t="s">
        <v>335</v>
      </c>
      <c r="E15" s="105">
        <v>3.84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336</v>
      </c>
      <c r="Y15" s="103" t="s">
        <v>334</v>
      </c>
      <c r="Z15" s="106" t="s">
        <v>184</v>
      </c>
      <c r="AJ15" s="94" t="s">
        <v>172</v>
      </c>
      <c r="AK15" s="94" t="s">
        <v>173</v>
      </c>
    </row>
    <row r="16" spans="1:37">
      <c r="A16" s="101">
        <v>3</v>
      </c>
      <c r="B16" s="102" t="s">
        <v>165</v>
      </c>
      <c r="C16" s="103" t="s">
        <v>188</v>
      </c>
      <c r="D16" s="104" t="s">
        <v>189</v>
      </c>
      <c r="E16" s="105">
        <v>3.84</v>
      </c>
      <c r="F16" s="106" t="s">
        <v>168</v>
      </c>
      <c r="H16" s="107">
        <f>ROUND(E16*G16,2)</f>
        <v>0</v>
      </c>
      <c r="J16" s="107">
        <f>ROUND(E16*G16,2)</f>
        <v>0</v>
      </c>
      <c r="L16" s="108">
        <f>E16*K16</f>
        <v>0</v>
      </c>
      <c r="N16" s="105">
        <f>E16*M16</f>
        <v>0</v>
      </c>
      <c r="P16" s="106" t="s">
        <v>169</v>
      </c>
      <c r="V16" s="109" t="s">
        <v>98</v>
      </c>
      <c r="X16" s="103" t="s">
        <v>190</v>
      </c>
      <c r="Y16" s="103" t="s">
        <v>188</v>
      </c>
      <c r="Z16" s="106" t="s">
        <v>184</v>
      </c>
      <c r="AJ16" s="94" t="s">
        <v>172</v>
      </c>
      <c r="AK16" s="94" t="s">
        <v>173</v>
      </c>
    </row>
    <row r="17" spans="1:37">
      <c r="A17" s="101">
        <v>4</v>
      </c>
      <c r="B17" s="102" t="s">
        <v>165</v>
      </c>
      <c r="C17" s="103" t="s">
        <v>378</v>
      </c>
      <c r="D17" s="104" t="s">
        <v>379</v>
      </c>
      <c r="E17" s="105">
        <v>1.92</v>
      </c>
      <c r="F17" s="106" t="s">
        <v>168</v>
      </c>
      <c r="H17" s="107">
        <f>ROUND(E17*G17,2)</f>
        <v>0</v>
      </c>
      <c r="J17" s="107">
        <f>ROUND(E17*G17,2)</f>
        <v>0</v>
      </c>
      <c r="L17" s="108">
        <f>E17*K17</f>
        <v>0</v>
      </c>
      <c r="N17" s="105">
        <f>E17*M17</f>
        <v>0</v>
      </c>
      <c r="P17" s="106" t="s">
        <v>169</v>
      </c>
      <c r="V17" s="109" t="s">
        <v>98</v>
      </c>
      <c r="X17" s="103" t="s">
        <v>380</v>
      </c>
      <c r="Y17" s="103" t="s">
        <v>378</v>
      </c>
      <c r="Z17" s="106" t="s">
        <v>171</v>
      </c>
      <c r="AJ17" s="94" t="s">
        <v>172</v>
      </c>
      <c r="AK17" s="94" t="s">
        <v>173</v>
      </c>
    </row>
    <row r="18" spans="1:37">
      <c r="A18" s="101">
        <v>5</v>
      </c>
      <c r="B18" s="102" t="s">
        <v>174</v>
      </c>
      <c r="C18" s="103" t="s">
        <v>381</v>
      </c>
      <c r="D18" s="104" t="s">
        <v>382</v>
      </c>
      <c r="E18" s="105">
        <v>1.92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383</v>
      </c>
      <c r="Y18" s="103" t="s">
        <v>381</v>
      </c>
      <c r="Z18" s="106" t="s">
        <v>171</v>
      </c>
      <c r="AJ18" s="94" t="s">
        <v>172</v>
      </c>
      <c r="AK18" s="94" t="s">
        <v>173</v>
      </c>
    </row>
    <row r="19" spans="1:37">
      <c r="A19" s="101">
        <v>6</v>
      </c>
      <c r="B19" s="102" t="s">
        <v>238</v>
      </c>
      <c r="C19" s="103" t="s">
        <v>384</v>
      </c>
      <c r="D19" s="104" t="s">
        <v>385</v>
      </c>
      <c r="E19" s="105">
        <v>1.92</v>
      </c>
      <c r="F19" s="106" t="s">
        <v>168</v>
      </c>
      <c r="I19" s="107">
        <f>ROUND(E19*G19,2)</f>
        <v>0</v>
      </c>
      <c r="J19" s="107">
        <f>ROUND(E19*G19,2)</f>
        <v>0</v>
      </c>
      <c r="K19" s="108">
        <v>1.67</v>
      </c>
      <c r="L19" s="108">
        <f>E19*K19</f>
        <v>3.2063999999999999</v>
      </c>
      <c r="N19" s="105">
        <f>E19*M19</f>
        <v>0</v>
      </c>
      <c r="P19" s="106" t="s">
        <v>169</v>
      </c>
      <c r="V19" s="109" t="s">
        <v>91</v>
      </c>
      <c r="X19" s="103" t="s">
        <v>384</v>
      </c>
      <c r="Y19" s="103" t="s">
        <v>384</v>
      </c>
      <c r="Z19" s="106" t="s">
        <v>386</v>
      </c>
      <c r="AA19" s="103" t="s">
        <v>169</v>
      </c>
      <c r="AJ19" s="94" t="s">
        <v>243</v>
      </c>
      <c r="AK19" s="94" t="s">
        <v>173</v>
      </c>
    </row>
    <row r="20" spans="1:37">
      <c r="D20" s="149" t="s">
        <v>197</v>
      </c>
      <c r="E20" s="150">
        <f>J20</f>
        <v>0</v>
      </c>
      <c r="H20" s="150">
        <f>SUM(H12:H19)</f>
        <v>0</v>
      </c>
      <c r="I20" s="150">
        <f>SUM(I12:I19)</f>
        <v>0</v>
      </c>
      <c r="J20" s="150">
        <f>SUM(J12:J19)</f>
        <v>0</v>
      </c>
      <c r="L20" s="151">
        <f>SUM(L12:L19)</f>
        <v>3.2063999999999999</v>
      </c>
      <c r="N20" s="152">
        <f>SUM(N12:N19)</f>
        <v>0</v>
      </c>
      <c r="W20" s="110">
        <f>SUM(W12:W19)</f>
        <v>0</v>
      </c>
    </row>
    <row r="22" spans="1:37">
      <c r="B22" s="103" t="s">
        <v>387</v>
      </c>
    </row>
    <row r="23" spans="1:37" ht="25.5">
      <c r="A23" s="101">
        <v>7</v>
      </c>
      <c r="B23" s="102" t="s">
        <v>388</v>
      </c>
      <c r="C23" s="103" t="s">
        <v>389</v>
      </c>
      <c r="D23" s="104" t="s">
        <v>390</v>
      </c>
      <c r="E23" s="105">
        <v>1.92</v>
      </c>
      <c r="F23" s="106" t="s">
        <v>168</v>
      </c>
      <c r="H23" s="107">
        <f>ROUND(E23*G23,2)</f>
        <v>0</v>
      </c>
      <c r="J23" s="107">
        <f>ROUND(E23*G23,2)</f>
        <v>0</v>
      </c>
      <c r="K23" s="108">
        <v>1.8907700000000001</v>
      </c>
      <c r="L23" s="108">
        <f>E23*K23</f>
        <v>3.6302783999999999</v>
      </c>
      <c r="N23" s="105">
        <f>E23*M23</f>
        <v>0</v>
      </c>
      <c r="P23" s="106" t="s">
        <v>169</v>
      </c>
      <c r="V23" s="109" t="s">
        <v>98</v>
      </c>
      <c r="X23" s="103" t="s">
        <v>391</v>
      </c>
      <c r="Y23" s="103" t="s">
        <v>389</v>
      </c>
      <c r="Z23" s="106" t="s">
        <v>392</v>
      </c>
      <c r="AJ23" s="94" t="s">
        <v>172</v>
      </c>
      <c r="AK23" s="94" t="s">
        <v>173</v>
      </c>
    </row>
    <row r="24" spans="1:37">
      <c r="D24" s="149" t="s">
        <v>393</v>
      </c>
      <c r="E24" s="150">
        <f>J24</f>
        <v>0</v>
      </c>
      <c r="H24" s="150">
        <f>SUM(H22:H23)</f>
        <v>0</v>
      </c>
      <c r="I24" s="150">
        <f>SUM(I22:I23)</f>
        <v>0</v>
      </c>
      <c r="J24" s="150">
        <f>SUM(J22:J23)</f>
        <v>0</v>
      </c>
      <c r="L24" s="151">
        <f>SUM(L22:L23)</f>
        <v>3.6302783999999999</v>
      </c>
      <c r="N24" s="152">
        <f>SUM(N22:N23)</f>
        <v>0</v>
      </c>
      <c r="W24" s="110">
        <f>SUM(W22:W23)</f>
        <v>0</v>
      </c>
    </row>
    <row r="26" spans="1:37">
      <c r="D26" s="149" t="s">
        <v>248</v>
      </c>
      <c r="E26" s="152">
        <f>J26</f>
        <v>0</v>
      </c>
      <c r="H26" s="150">
        <f>+H20+H24</f>
        <v>0</v>
      </c>
      <c r="I26" s="150">
        <f>+I20+I24</f>
        <v>0</v>
      </c>
      <c r="J26" s="150">
        <f>+J20+J24</f>
        <v>0</v>
      </c>
      <c r="L26" s="151">
        <f>+L20+L24</f>
        <v>6.8366784000000003</v>
      </c>
      <c r="N26" s="152">
        <f>+N20+N24</f>
        <v>0</v>
      </c>
      <c r="W26" s="110">
        <f>+W20+W24</f>
        <v>0</v>
      </c>
    </row>
    <row r="28" spans="1:37">
      <c r="B28" s="148" t="s">
        <v>279</v>
      </c>
    </row>
    <row r="29" spans="1:37">
      <c r="B29" s="103" t="s">
        <v>418</v>
      </c>
    </row>
    <row r="30" spans="1:37" ht="25.5">
      <c r="A30" s="101">
        <v>8</v>
      </c>
      <c r="B30" s="102" t="s">
        <v>419</v>
      </c>
      <c r="C30" s="103" t="s">
        <v>420</v>
      </c>
      <c r="D30" s="104" t="s">
        <v>421</v>
      </c>
      <c r="E30" s="105">
        <v>12</v>
      </c>
      <c r="F30" s="106" t="s">
        <v>235</v>
      </c>
      <c r="H30" s="107">
        <f>ROUND(E30*G30,2)</f>
        <v>0</v>
      </c>
      <c r="J30" s="107">
        <f>ROUND(E30*G30,2)</f>
        <v>0</v>
      </c>
      <c r="L30" s="108">
        <f>E30*K30</f>
        <v>0</v>
      </c>
      <c r="N30" s="105">
        <f>E30*M30</f>
        <v>0</v>
      </c>
      <c r="P30" s="106" t="s">
        <v>169</v>
      </c>
      <c r="V30" s="109" t="s">
        <v>284</v>
      </c>
      <c r="X30" s="103" t="s">
        <v>422</v>
      </c>
      <c r="Y30" s="103" t="s">
        <v>420</v>
      </c>
      <c r="Z30" s="106" t="s">
        <v>423</v>
      </c>
      <c r="AJ30" s="94" t="s">
        <v>287</v>
      </c>
      <c r="AK30" s="94" t="s">
        <v>173</v>
      </c>
    </row>
    <row r="31" spans="1:37" ht="25.5">
      <c r="A31" s="101">
        <v>9</v>
      </c>
      <c r="B31" s="102" t="s">
        <v>238</v>
      </c>
      <c r="C31" s="103" t="s">
        <v>424</v>
      </c>
      <c r="D31" s="104" t="s">
        <v>425</v>
      </c>
      <c r="E31" s="105">
        <v>12</v>
      </c>
      <c r="F31" s="106" t="s">
        <v>235</v>
      </c>
      <c r="I31" s="107">
        <f>ROUND(E31*G31,2)</f>
        <v>0</v>
      </c>
      <c r="J31" s="107">
        <f>ROUND(E31*G31,2)</f>
        <v>0</v>
      </c>
      <c r="L31" s="108">
        <f>E31*K31</f>
        <v>0</v>
      </c>
      <c r="N31" s="105">
        <f>E31*M31</f>
        <v>0</v>
      </c>
      <c r="P31" s="106" t="s">
        <v>169</v>
      </c>
      <c r="V31" s="109" t="s">
        <v>91</v>
      </c>
      <c r="X31" s="103" t="s">
        <v>424</v>
      </c>
      <c r="Y31" s="103" t="s">
        <v>424</v>
      </c>
      <c r="Z31" s="106" t="s">
        <v>426</v>
      </c>
      <c r="AA31" s="103" t="s">
        <v>427</v>
      </c>
      <c r="AJ31" s="94" t="s">
        <v>428</v>
      </c>
      <c r="AK31" s="94" t="s">
        <v>173</v>
      </c>
    </row>
    <row r="32" spans="1:37">
      <c r="A32" s="101">
        <v>10</v>
      </c>
      <c r="B32" s="102" t="s">
        <v>419</v>
      </c>
      <c r="C32" s="103" t="s">
        <v>490</v>
      </c>
      <c r="D32" s="104" t="s">
        <v>491</v>
      </c>
      <c r="E32" s="105">
        <v>130</v>
      </c>
      <c r="F32" s="106" t="s">
        <v>235</v>
      </c>
      <c r="H32" s="107">
        <f>ROUND(E32*G32,2)</f>
        <v>0</v>
      </c>
      <c r="J32" s="107">
        <f>ROUND(E32*G32,2)</f>
        <v>0</v>
      </c>
      <c r="L32" s="108">
        <f>E32*K32</f>
        <v>0</v>
      </c>
      <c r="N32" s="105">
        <f>E32*M32</f>
        <v>0</v>
      </c>
      <c r="P32" s="106" t="s">
        <v>169</v>
      </c>
      <c r="V32" s="109" t="s">
        <v>284</v>
      </c>
      <c r="X32" s="103" t="s">
        <v>492</v>
      </c>
      <c r="Y32" s="103" t="s">
        <v>490</v>
      </c>
      <c r="Z32" s="106" t="s">
        <v>423</v>
      </c>
      <c r="AJ32" s="94" t="s">
        <v>287</v>
      </c>
      <c r="AK32" s="94" t="s">
        <v>173</v>
      </c>
    </row>
    <row r="33" spans="1:37">
      <c r="A33" s="101">
        <v>11</v>
      </c>
      <c r="B33" s="102" t="s">
        <v>238</v>
      </c>
      <c r="C33" s="103" t="s">
        <v>493</v>
      </c>
      <c r="D33" s="104" t="s">
        <v>494</v>
      </c>
      <c r="E33" s="105">
        <v>80</v>
      </c>
      <c r="F33" s="106" t="s">
        <v>235</v>
      </c>
      <c r="I33" s="107">
        <f>ROUND(E33*G33,2)</f>
        <v>0</v>
      </c>
      <c r="J33" s="107">
        <f>ROUND(E33*G33,2)</f>
        <v>0</v>
      </c>
      <c r="L33" s="108">
        <f>E33*K33</f>
        <v>0</v>
      </c>
      <c r="N33" s="105">
        <f>E33*M33</f>
        <v>0</v>
      </c>
      <c r="P33" s="106" t="s">
        <v>169</v>
      </c>
      <c r="V33" s="109" t="s">
        <v>91</v>
      </c>
      <c r="X33" s="103" t="s">
        <v>493</v>
      </c>
      <c r="Y33" s="103" t="s">
        <v>493</v>
      </c>
      <c r="Z33" s="106" t="s">
        <v>457</v>
      </c>
      <c r="AA33" s="103" t="s">
        <v>495</v>
      </c>
      <c r="AJ33" s="94" t="s">
        <v>428</v>
      </c>
      <c r="AK33" s="94" t="s">
        <v>173</v>
      </c>
    </row>
    <row r="34" spans="1:37">
      <c r="A34" s="101">
        <v>12</v>
      </c>
      <c r="B34" s="102" t="s">
        <v>238</v>
      </c>
      <c r="C34" s="103" t="s">
        <v>496</v>
      </c>
      <c r="D34" s="104" t="s">
        <v>497</v>
      </c>
      <c r="E34" s="105">
        <v>50</v>
      </c>
      <c r="F34" s="106" t="s">
        <v>235</v>
      </c>
      <c r="I34" s="107">
        <f>ROUND(E34*G34,2)</f>
        <v>0</v>
      </c>
      <c r="J34" s="107">
        <f>ROUND(E34*G34,2)</f>
        <v>0</v>
      </c>
      <c r="L34" s="108">
        <f>E34*K34</f>
        <v>0</v>
      </c>
      <c r="N34" s="105">
        <f>E34*M34</f>
        <v>0</v>
      </c>
      <c r="P34" s="106" t="s">
        <v>169</v>
      </c>
      <c r="V34" s="109" t="s">
        <v>91</v>
      </c>
      <c r="X34" s="103" t="s">
        <v>496</v>
      </c>
      <c r="Y34" s="103" t="s">
        <v>496</v>
      </c>
      <c r="Z34" s="106" t="s">
        <v>457</v>
      </c>
      <c r="AA34" s="103" t="s">
        <v>498</v>
      </c>
      <c r="AJ34" s="94" t="s">
        <v>428</v>
      </c>
      <c r="AK34" s="94" t="s">
        <v>173</v>
      </c>
    </row>
    <row r="35" spans="1:37">
      <c r="D35" s="149" t="s">
        <v>474</v>
      </c>
      <c r="E35" s="150">
        <f>J35</f>
        <v>0</v>
      </c>
      <c r="H35" s="150">
        <f>SUM(H28:H34)</f>
        <v>0</v>
      </c>
      <c r="I35" s="150">
        <f>SUM(I28:I34)</f>
        <v>0</v>
      </c>
      <c r="J35" s="150">
        <f>SUM(J28:J34)</f>
        <v>0</v>
      </c>
      <c r="L35" s="151">
        <f>SUM(L28:L34)</f>
        <v>0</v>
      </c>
      <c r="N35" s="152">
        <f>SUM(N28:N34)</f>
        <v>0</v>
      </c>
      <c r="W35" s="110">
        <f>SUM(W28:W34)</f>
        <v>0</v>
      </c>
    </row>
    <row r="37" spans="1:37">
      <c r="B37" s="103" t="s">
        <v>475</v>
      </c>
    </row>
    <row r="38" spans="1:37">
      <c r="A38" s="101">
        <v>13</v>
      </c>
      <c r="B38" s="102" t="s">
        <v>476</v>
      </c>
      <c r="C38" s="103" t="s">
        <v>477</v>
      </c>
      <c r="D38" s="104" t="s">
        <v>478</v>
      </c>
      <c r="E38" s="105">
        <v>130</v>
      </c>
      <c r="F38" s="106" t="s">
        <v>235</v>
      </c>
      <c r="H38" s="107">
        <f>ROUND(E38*G38,2)</f>
        <v>0</v>
      </c>
      <c r="J38" s="107">
        <f>ROUND(E38*G38,2)</f>
        <v>0</v>
      </c>
      <c r="L38" s="108">
        <f>E38*K38</f>
        <v>0</v>
      </c>
      <c r="N38" s="105">
        <f>E38*M38</f>
        <v>0</v>
      </c>
      <c r="P38" s="106" t="s">
        <v>169</v>
      </c>
      <c r="V38" s="109" t="s">
        <v>284</v>
      </c>
      <c r="X38" s="103" t="s">
        <v>479</v>
      </c>
      <c r="Y38" s="103" t="s">
        <v>477</v>
      </c>
      <c r="Z38" s="106" t="s">
        <v>480</v>
      </c>
      <c r="AJ38" s="94" t="s">
        <v>287</v>
      </c>
      <c r="AK38" s="94" t="s">
        <v>173</v>
      </c>
    </row>
    <row r="39" spans="1:37" ht="25.5">
      <c r="A39" s="101">
        <v>14</v>
      </c>
      <c r="B39" s="102" t="s">
        <v>238</v>
      </c>
      <c r="C39" s="103" t="s">
        <v>481</v>
      </c>
      <c r="D39" s="104" t="s">
        <v>482</v>
      </c>
      <c r="E39" s="105">
        <v>130</v>
      </c>
      <c r="F39" s="106" t="s">
        <v>235</v>
      </c>
      <c r="I39" s="107">
        <f>ROUND(E39*G39,2)</f>
        <v>0</v>
      </c>
      <c r="J39" s="107">
        <f>ROUND(E39*G39,2)</f>
        <v>0</v>
      </c>
      <c r="L39" s="108">
        <f>E39*K39</f>
        <v>0</v>
      </c>
      <c r="N39" s="105">
        <f>E39*M39</f>
        <v>0</v>
      </c>
      <c r="P39" s="106" t="s">
        <v>169</v>
      </c>
      <c r="V39" s="109" t="s">
        <v>91</v>
      </c>
      <c r="X39" s="103" t="s">
        <v>481</v>
      </c>
      <c r="Y39" s="103" t="s">
        <v>481</v>
      </c>
      <c r="Z39" s="106" t="s">
        <v>483</v>
      </c>
      <c r="AA39" s="103" t="s">
        <v>484</v>
      </c>
      <c r="AJ39" s="94" t="s">
        <v>428</v>
      </c>
      <c r="AK39" s="94" t="s">
        <v>173</v>
      </c>
    </row>
    <row r="40" spans="1:37">
      <c r="D40" s="149" t="s">
        <v>485</v>
      </c>
      <c r="E40" s="150">
        <f>J40</f>
        <v>0</v>
      </c>
      <c r="H40" s="150">
        <f>SUM(H37:H39)</f>
        <v>0</v>
      </c>
      <c r="I40" s="150">
        <f>SUM(I37:I39)</f>
        <v>0</v>
      </c>
      <c r="J40" s="150">
        <f>SUM(J37:J39)</f>
        <v>0</v>
      </c>
      <c r="L40" s="151">
        <f>SUM(L37:L39)</f>
        <v>0</v>
      </c>
      <c r="N40" s="152">
        <f>SUM(N37:N39)</f>
        <v>0</v>
      </c>
      <c r="W40" s="110">
        <f>SUM(W37:W39)</f>
        <v>0</v>
      </c>
    </row>
    <row r="42" spans="1:37">
      <c r="D42" s="149" t="s">
        <v>289</v>
      </c>
      <c r="E42" s="150">
        <f>J42</f>
        <v>0</v>
      </c>
      <c r="H42" s="150">
        <f>+H35+H40</f>
        <v>0</v>
      </c>
      <c r="I42" s="150">
        <f>+I35+I40</f>
        <v>0</v>
      </c>
      <c r="J42" s="150">
        <f>+J35+J40</f>
        <v>0</v>
      </c>
      <c r="L42" s="151">
        <f>+L35+L40</f>
        <v>0</v>
      </c>
      <c r="N42" s="152">
        <f>+N35+N40</f>
        <v>0</v>
      </c>
      <c r="W42" s="110">
        <f>+W35+W40</f>
        <v>0</v>
      </c>
    </row>
    <row r="44" spans="1:37">
      <c r="D44" s="154" t="s">
        <v>290</v>
      </c>
      <c r="E44" s="150">
        <f>J44</f>
        <v>0</v>
      </c>
      <c r="H44" s="150">
        <f>+H26+H42</f>
        <v>0</v>
      </c>
      <c r="I44" s="150">
        <f>+I26+I42</f>
        <v>0</v>
      </c>
      <c r="J44" s="150">
        <f>+J26+J42</f>
        <v>0</v>
      </c>
      <c r="L44" s="151">
        <f>+L26+L42</f>
        <v>6.8366784000000003</v>
      </c>
      <c r="N44" s="152">
        <f>+N26+N42</f>
        <v>0</v>
      </c>
      <c r="W44" s="110">
        <f>+W26+W42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EFC4-5238-4130-8019-76211E7F68CD}">
  <dimension ref="A1:AK76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367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178</v>
      </c>
      <c r="D14" s="104" t="s">
        <v>179</v>
      </c>
      <c r="E14" s="105">
        <v>13.5</v>
      </c>
      <c r="F14" s="106" t="s">
        <v>168</v>
      </c>
      <c r="H14" s="107">
        <f>ROUND(E14*G14,2)</f>
        <v>0</v>
      </c>
      <c r="J14" s="107">
        <f>ROUND(E14*G14,2)</f>
        <v>0</v>
      </c>
      <c r="L14" s="108">
        <f>E14*K14</f>
        <v>0</v>
      </c>
      <c r="N14" s="105">
        <f>E14*M14</f>
        <v>0</v>
      </c>
      <c r="P14" s="106" t="s">
        <v>169</v>
      </c>
      <c r="V14" s="109" t="s">
        <v>98</v>
      </c>
      <c r="X14" s="103" t="s">
        <v>180</v>
      </c>
      <c r="Y14" s="103" t="s">
        <v>178</v>
      </c>
      <c r="Z14" s="106" t="s">
        <v>171</v>
      </c>
      <c r="AJ14" s="94" t="s">
        <v>172</v>
      </c>
      <c r="AK14" s="94" t="s">
        <v>173</v>
      </c>
    </row>
    <row r="15" spans="1:37">
      <c r="A15" s="101">
        <v>2</v>
      </c>
      <c r="B15" s="102" t="s">
        <v>165</v>
      </c>
      <c r="C15" s="103" t="s">
        <v>368</v>
      </c>
      <c r="D15" s="104" t="s">
        <v>369</v>
      </c>
      <c r="E15" s="105">
        <v>140.4</v>
      </c>
      <c r="F15" s="106" t="s">
        <v>168</v>
      </c>
      <c r="H15" s="107">
        <f>ROUND(E15*G15,2)</f>
        <v>0</v>
      </c>
      <c r="J15" s="107">
        <f>ROUND(E15*G15,2)</f>
        <v>0</v>
      </c>
      <c r="L15" s="108">
        <f>E15*K15</f>
        <v>0</v>
      </c>
      <c r="N15" s="105">
        <f>E15*M15</f>
        <v>0</v>
      </c>
      <c r="P15" s="106" t="s">
        <v>169</v>
      </c>
      <c r="V15" s="109" t="s">
        <v>98</v>
      </c>
      <c r="X15" s="103" t="s">
        <v>370</v>
      </c>
      <c r="Y15" s="103" t="s">
        <v>368</v>
      </c>
      <c r="Z15" s="106" t="s">
        <v>171</v>
      </c>
      <c r="AJ15" s="94" t="s">
        <v>172</v>
      </c>
      <c r="AK15" s="94" t="s">
        <v>173</v>
      </c>
    </row>
    <row r="16" spans="1:37" ht="25.5">
      <c r="A16" s="101">
        <v>3</v>
      </c>
      <c r="B16" s="102" t="s">
        <v>165</v>
      </c>
      <c r="C16" s="103" t="s">
        <v>371</v>
      </c>
      <c r="D16" s="104" t="s">
        <v>372</v>
      </c>
      <c r="E16" s="105">
        <v>17</v>
      </c>
      <c r="F16" s="106" t="s">
        <v>235</v>
      </c>
      <c r="H16" s="107">
        <f>ROUND(E16*G16,2)</f>
        <v>0</v>
      </c>
      <c r="J16" s="107">
        <f>ROUND(E16*G16,2)</f>
        <v>0</v>
      </c>
      <c r="K16" s="108">
        <v>1.66E-2</v>
      </c>
      <c r="L16" s="108">
        <f>E16*K16</f>
        <v>0.28220000000000001</v>
      </c>
      <c r="N16" s="105">
        <f>E16*M16</f>
        <v>0</v>
      </c>
      <c r="P16" s="106" t="s">
        <v>169</v>
      </c>
      <c r="V16" s="109" t="s">
        <v>98</v>
      </c>
      <c r="X16" s="103" t="s">
        <v>373</v>
      </c>
      <c r="Y16" s="103" t="s">
        <v>371</v>
      </c>
      <c r="Z16" s="106" t="s">
        <v>171</v>
      </c>
      <c r="AJ16" s="94" t="s">
        <v>172</v>
      </c>
      <c r="AK16" s="94" t="s">
        <v>173</v>
      </c>
    </row>
    <row r="17" spans="1:37" ht="25.5">
      <c r="A17" s="101">
        <v>4</v>
      </c>
      <c r="B17" s="102" t="s">
        <v>238</v>
      </c>
      <c r="C17" s="103" t="s">
        <v>374</v>
      </c>
      <c r="D17" s="104" t="s">
        <v>375</v>
      </c>
      <c r="E17" s="105">
        <v>17</v>
      </c>
      <c r="F17" s="106" t="s">
        <v>235</v>
      </c>
      <c r="I17" s="107">
        <f>ROUND(E17*G17,2)</f>
        <v>0</v>
      </c>
      <c r="J17" s="107">
        <f>ROUND(E17*G17,2)</f>
        <v>0</v>
      </c>
      <c r="K17" s="108">
        <v>4.4999999999999999E-4</v>
      </c>
      <c r="L17" s="108">
        <f>E17*K17</f>
        <v>7.6499999999999997E-3</v>
      </c>
      <c r="N17" s="105">
        <f>E17*M17</f>
        <v>0</v>
      </c>
      <c r="P17" s="106" t="s">
        <v>169</v>
      </c>
      <c r="V17" s="109" t="s">
        <v>91</v>
      </c>
      <c r="X17" s="103" t="s">
        <v>374</v>
      </c>
      <c r="Y17" s="103" t="s">
        <v>374</v>
      </c>
      <c r="Z17" s="106" t="s">
        <v>376</v>
      </c>
      <c r="AA17" s="103" t="s">
        <v>377</v>
      </c>
      <c r="AJ17" s="94" t="s">
        <v>243</v>
      </c>
      <c r="AK17" s="94" t="s">
        <v>173</v>
      </c>
    </row>
    <row r="18" spans="1:37">
      <c r="A18" s="101">
        <v>5</v>
      </c>
      <c r="B18" s="102" t="s">
        <v>165</v>
      </c>
      <c r="C18" s="103" t="s">
        <v>334</v>
      </c>
      <c r="D18" s="104" t="s">
        <v>335</v>
      </c>
      <c r="E18" s="105">
        <v>48.42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336</v>
      </c>
      <c r="Y18" s="103" t="s">
        <v>334</v>
      </c>
      <c r="Z18" s="106" t="s">
        <v>184</v>
      </c>
      <c r="AJ18" s="94" t="s">
        <v>172</v>
      </c>
      <c r="AK18" s="94" t="s">
        <v>173</v>
      </c>
    </row>
    <row r="19" spans="1:37">
      <c r="A19" s="101">
        <v>6</v>
      </c>
      <c r="B19" s="102" t="s">
        <v>165</v>
      </c>
      <c r="C19" s="103" t="s">
        <v>188</v>
      </c>
      <c r="D19" s="104" t="s">
        <v>189</v>
      </c>
      <c r="E19" s="105">
        <v>48.42</v>
      </c>
      <c r="F19" s="106" t="s">
        <v>168</v>
      </c>
      <c r="H19" s="107">
        <f>ROUND(E19*G19,2)</f>
        <v>0</v>
      </c>
      <c r="J19" s="107">
        <f>ROUND(E19*G19,2)</f>
        <v>0</v>
      </c>
      <c r="L19" s="108">
        <f>E19*K19</f>
        <v>0</v>
      </c>
      <c r="N19" s="105">
        <f>E19*M19</f>
        <v>0</v>
      </c>
      <c r="P19" s="106" t="s">
        <v>169</v>
      </c>
      <c r="V19" s="109" t="s">
        <v>98</v>
      </c>
      <c r="X19" s="103" t="s">
        <v>190</v>
      </c>
      <c r="Y19" s="103" t="s">
        <v>188</v>
      </c>
      <c r="Z19" s="106" t="s">
        <v>184</v>
      </c>
      <c r="AJ19" s="94" t="s">
        <v>172</v>
      </c>
      <c r="AK19" s="94" t="s">
        <v>173</v>
      </c>
    </row>
    <row r="20" spans="1:37">
      <c r="A20" s="101">
        <v>7</v>
      </c>
      <c r="B20" s="102" t="s">
        <v>165</v>
      </c>
      <c r="C20" s="103" t="s">
        <v>378</v>
      </c>
      <c r="D20" s="104" t="s">
        <v>379</v>
      </c>
      <c r="E20" s="105">
        <v>96.48</v>
      </c>
      <c r="F20" s="106" t="s">
        <v>168</v>
      </c>
      <c r="H20" s="107">
        <f>ROUND(E20*G20,2)</f>
        <v>0</v>
      </c>
      <c r="J20" s="107">
        <f>ROUND(E20*G20,2)</f>
        <v>0</v>
      </c>
      <c r="L20" s="108">
        <f>E20*K20</f>
        <v>0</v>
      </c>
      <c r="N20" s="105">
        <f>E20*M20</f>
        <v>0</v>
      </c>
      <c r="P20" s="106" t="s">
        <v>169</v>
      </c>
      <c r="V20" s="109" t="s">
        <v>98</v>
      </c>
      <c r="X20" s="103" t="s">
        <v>380</v>
      </c>
      <c r="Y20" s="103" t="s">
        <v>378</v>
      </c>
      <c r="Z20" s="106" t="s">
        <v>171</v>
      </c>
      <c r="AJ20" s="94" t="s">
        <v>172</v>
      </c>
      <c r="AK20" s="94" t="s">
        <v>173</v>
      </c>
    </row>
    <row r="21" spans="1:37">
      <c r="A21" s="101">
        <v>8</v>
      </c>
      <c r="B21" s="102" t="s">
        <v>174</v>
      </c>
      <c r="C21" s="103" t="s">
        <v>381</v>
      </c>
      <c r="D21" s="104" t="s">
        <v>382</v>
      </c>
      <c r="E21" s="105">
        <v>23.4</v>
      </c>
      <c r="F21" s="106" t="s">
        <v>168</v>
      </c>
      <c r="H21" s="107">
        <f>ROUND(E21*G21,2)</f>
        <v>0</v>
      </c>
      <c r="J21" s="107">
        <f>ROUND(E21*G21,2)</f>
        <v>0</v>
      </c>
      <c r="L21" s="108">
        <f>E21*K21</f>
        <v>0</v>
      </c>
      <c r="N21" s="105">
        <f>E21*M21</f>
        <v>0</v>
      </c>
      <c r="P21" s="106" t="s">
        <v>169</v>
      </c>
      <c r="V21" s="109" t="s">
        <v>98</v>
      </c>
      <c r="X21" s="103" t="s">
        <v>383</v>
      </c>
      <c r="Y21" s="103" t="s">
        <v>381</v>
      </c>
      <c r="Z21" s="106" t="s">
        <v>171</v>
      </c>
      <c r="AJ21" s="94" t="s">
        <v>172</v>
      </c>
      <c r="AK21" s="94" t="s">
        <v>173</v>
      </c>
    </row>
    <row r="22" spans="1:37">
      <c r="A22" s="101">
        <v>9</v>
      </c>
      <c r="B22" s="102" t="s">
        <v>238</v>
      </c>
      <c r="C22" s="103" t="s">
        <v>384</v>
      </c>
      <c r="D22" s="104" t="s">
        <v>385</v>
      </c>
      <c r="E22" s="105">
        <v>23.4</v>
      </c>
      <c r="F22" s="106" t="s">
        <v>168</v>
      </c>
      <c r="I22" s="107">
        <f>ROUND(E22*G22,2)</f>
        <v>0</v>
      </c>
      <c r="J22" s="107">
        <f>ROUND(E22*G22,2)</f>
        <v>0</v>
      </c>
      <c r="K22" s="108">
        <v>1.67</v>
      </c>
      <c r="L22" s="108">
        <f>E22*K22</f>
        <v>39.077999999999996</v>
      </c>
      <c r="N22" s="105">
        <f>E22*M22</f>
        <v>0</v>
      </c>
      <c r="P22" s="106" t="s">
        <v>169</v>
      </c>
      <c r="V22" s="109" t="s">
        <v>91</v>
      </c>
      <c r="X22" s="103" t="s">
        <v>384</v>
      </c>
      <c r="Y22" s="103" t="s">
        <v>384</v>
      </c>
      <c r="Z22" s="106" t="s">
        <v>386</v>
      </c>
      <c r="AA22" s="103" t="s">
        <v>169</v>
      </c>
      <c r="AJ22" s="94" t="s">
        <v>243</v>
      </c>
      <c r="AK22" s="94" t="s">
        <v>173</v>
      </c>
    </row>
    <row r="23" spans="1:37">
      <c r="D23" s="149" t="s">
        <v>197</v>
      </c>
      <c r="E23" s="150">
        <f>J23</f>
        <v>0</v>
      </c>
      <c r="H23" s="150">
        <f>SUM(H12:H22)</f>
        <v>0</v>
      </c>
      <c r="I23" s="150">
        <f>SUM(I12:I22)</f>
        <v>0</v>
      </c>
      <c r="J23" s="150">
        <f>SUM(J12:J22)</f>
        <v>0</v>
      </c>
      <c r="L23" s="151">
        <f>SUM(L12:L22)</f>
        <v>39.367849999999997</v>
      </c>
      <c r="N23" s="152">
        <f>SUM(N12:N22)</f>
        <v>0</v>
      </c>
      <c r="W23" s="110">
        <f>SUM(W12:W22)</f>
        <v>0</v>
      </c>
    </row>
    <row r="25" spans="1:37">
      <c r="B25" s="103" t="s">
        <v>387</v>
      </c>
    </row>
    <row r="26" spans="1:37" ht="25.5">
      <c r="A26" s="101">
        <v>10</v>
      </c>
      <c r="B26" s="102" t="s">
        <v>388</v>
      </c>
      <c r="C26" s="103" t="s">
        <v>389</v>
      </c>
      <c r="D26" s="104" t="s">
        <v>390</v>
      </c>
      <c r="E26" s="105">
        <v>23.4</v>
      </c>
      <c r="F26" s="106" t="s">
        <v>168</v>
      </c>
      <c r="H26" s="107">
        <f>ROUND(E26*G26,2)</f>
        <v>0</v>
      </c>
      <c r="J26" s="107">
        <f>ROUND(E26*G26,2)</f>
        <v>0</v>
      </c>
      <c r="K26" s="108">
        <v>1.8907700000000001</v>
      </c>
      <c r="L26" s="108">
        <f>E26*K26</f>
        <v>44.244017999999997</v>
      </c>
      <c r="N26" s="105">
        <f>E26*M26</f>
        <v>0</v>
      </c>
      <c r="P26" s="106" t="s">
        <v>169</v>
      </c>
      <c r="V26" s="109" t="s">
        <v>98</v>
      </c>
      <c r="X26" s="103" t="s">
        <v>391</v>
      </c>
      <c r="Y26" s="103" t="s">
        <v>389</v>
      </c>
      <c r="Z26" s="106" t="s">
        <v>392</v>
      </c>
      <c r="AJ26" s="94" t="s">
        <v>172</v>
      </c>
      <c r="AK26" s="94" t="s">
        <v>173</v>
      </c>
    </row>
    <row r="27" spans="1:37">
      <c r="D27" s="149" t="s">
        <v>393</v>
      </c>
      <c r="E27" s="150">
        <f>J27</f>
        <v>0</v>
      </c>
      <c r="H27" s="150">
        <f>SUM(H25:H26)</f>
        <v>0</v>
      </c>
      <c r="I27" s="150">
        <f>SUM(I25:I26)</f>
        <v>0</v>
      </c>
      <c r="J27" s="150">
        <f>SUM(J25:J26)</f>
        <v>0</v>
      </c>
      <c r="L27" s="151">
        <f>SUM(L25:L26)</f>
        <v>44.244017999999997</v>
      </c>
      <c r="N27" s="152">
        <f>SUM(N25:N26)</f>
        <v>0</v>
      </c>
      <c r="W27" s="110">
        <f>SUM(W25:W26)</f>
        <v>0</v>
      </c>
    </row>
    <row r="29" spans="1:37">
      <c r="B29" s="103" t="s">
        <v>394</v>
      </c>
    </row>
    <row r="30" spans="1:37">
      <c r="A30" s="101">
        <v>11</v>
      </c>
      <c r="B30" s="102" t="s">
        <v>388</v>
      </c>
      <c r="C30" s="103" t="s">
        <v>395</v>
      </c>
      <c r="D30" s="104" t="s">
        <v>396</v>
      </c>
      <c r="E30" s="105">
        <v>1</v>
      </c>
      <c r="F30" s="106" t="s">
        <v>241</v>
      </c>
      <c r="H30" s="107">
        <f>ROUND(E30*G30,2)</f>
        <v>0</v>
      </c>
      <c r="J30" s="107">
        <f>ROUND(E30*G30,2)</f>
        <v>0</v>
      </c>
      <c r="K30" s="108">
        <v>3.3E-3</v>
      </c>
      <c r="L30" s="108">
        <f>E30*K30</f>
        <v>3.3E-3</v>
      </c>
      <c r="N30" s="105">
        <f>E30*M30</f>
        <v>0</v>
      </c>
      <c r="P30" s="106" t="s">
        <v>169</v>
      </c>
      <c r="V30" s="109" t="s">
        <v>98</v>
      </c>
      <c r="X30" s="103" t="s">
        <v>397</v>
      </c>
      <c r="Y30" s="103" t="s">
        <v>395</v>
      </c>
      <c r="Z30" s="106" t="s">
        <v>392</v>
      </c>
      <c r="AJ30" s="94" t="s">
        <v>172</v>
      </c>
      <c r="AK30" s="94" t="s">
        <v>173</v>
      </c>
    </row>
    <row r="31" spans="1:37">
      <c r="A31" s="101">
        <v>12</v>
      </c>
      <c r="B31" s="102" t="s">
        <v>238</v>
      </c>
      <c r="C31" s="103" t="s">
        <v>398</v>
      </c>
      <c r="D31" s="104" t="s">
        <v>399</v>
      </c>
      <c r="E31" s="105">
        <v>1</v>
      </c>
      <c r="F31" s="106" t="s">
        <v>241</v>
      </c>
      <c r="I31" s="107">
        <f>ROUND(E31*G31,2)</f>
        <v>0</v>
      </c>
      <c r="J31" s="107">
        <f>ROUND(E31*G31,2)</f>
        <v>0</v>
      </c>
      <c r="L31" s="108">
        <f>E31*K31</f>
        <v>0</v>
      </c>
      <c r="N31" s="105">
        <f>E31*M31</f>
        <v>0</v>
      </c>
      <c r="P31" s="106" t="s">
        <v>169</v>
      </c>
      <c r="V31" s="109" t="s">
        <v>91</v>
      </c>
      <c r="X31" s="103" t="s">
        <v>398</v>
      </c>
      <c r="Y31" s="103" t="s">
        <v>398</v>
      </c>
      <c r="Z31" s="106" t="s">
        <v>376</v>
      </c>
      <c r="AA31" s="103" t="s">
        <v>400</v>
      </c>
      <c r="AJ31" s="94" t="s">
        <v>243</v>
      </c>
      <c r="AK31" s="94" t="s">
        <v>173</v>
      </c>
    </row>
    <row r="32" spans="1:37" ht="25.5">
      <c r="A32" s="101">
        <v>13</v>
      </c>
      <c r="B32" s="102" t="s">
        <v>388</v>
      </c>
      <c r="C32" s="103" t="s">
        <v>401</v>
      </c>
      <c r="D32" s="104" t="s">
        <v>402</v>
      </c>
      <c r="E32" s="105">
        <v>1</v>
      </c>
      <c r="F32" s="106" t="s">
        <v>241</v>
      </c>
      <c r="H32" s="107">
        <f>ROUND(E32*G32,2)</f>
        <v>0</v>
      </c>
      <c r="J32" s="107">
        <f>ROUND(E32*G32,2)</f>
        <v>0</v>
      </c>
      <c r="K32" s="108">
        <v>4.6800000000000001E-3</v>
      </c>
      <c r="L32" s="108">
        <f>E32*K32</f>
        <v>4.6800000000000001E-3</v>
      </c>
      <c r="N32" s="105">
        <f>E32*M32</f>
        <v>0</v>
      </c>
      <c r="P32" s="106" t="s">
        <v>169</v>
      </c>
      <c r="V32" s="109" t="s">
        <v>98</v>
      </c>
      <c r="X32" s="103" t="s">
        <v>403</v>
      </c>
      <c r="Y32" s="103" t="s">
        <v>401</v>
      </c>
      <c r="Z32" s="106" t="s">
        <v>392</v>
      </c>
      <c r="AJ32" s="94" t="s">
        <v>172</v>
      </c>
      <c r="AK32" s="94" t="s">
        <v>173</v>
      </c>
    </row>
    <row r="33" spans="1:37">
      <c r="D33" s="149" t="s">
        <v>404</v>
      </c>
      <c r="E33" s="150">
        <f>J33</f>
        <v>0</v>
      </c>
      <c r="H33" s="150">
        <f>SUM(H29:H32)</f>
        <v>0</v>
      </c>
      <c r="I33" s="150">
        <f>SUM(I29:I32)</f>
        <v>0</v>
      </c>
      <c r="J33" s="150">
        <f>SUM(J29:J32)</f>
        <v>0</v>
      </c>
      <c r="L33" s="151">
        <f>SUM(L29:L32)</f>
        <v>7.980000000000001E-3</v>
      </c>
      <c r="N33" s="152">
        <f>SUM(N29:N32)</f>
        <v>0</v>
      </c>
      <c r="W33" s="110">
        <f>SUM(W29:W32)</f>
        <v>0</v>
      </c>
    </row>
    <row r="35" spans="1:37">
      <c r="B35" s="103" t="s">
        <v>232</v>
      </c>
    </row>
    <row r="36" spans="1:37">
      <c r="A36" s="101">
        <v>14</v>
      </c>
      <c r="B36" s="102" t="s">
        <v>238</v>
      </c>
      <c r="C36" s="103" t="s">
        <v>405</v>
      </c>
      <c r="D36" s="104" t="s">
        <v>406</v>
      </c>
      <c r="E36" s="105">
        <v>1</v>
      </c>
      <c r="F36" s="106" t="s">
        <v>241</v>
      </c>
      <c r="I36" s="107">
        <f>ROUND(E36*G36,2)</f>
        <v>0</v>
      </c>
      <c r="J36" s="107">
        <f>ROUND(E36*G36,2)</f>
        <v>0</v>
      </c>
      <c r="K36" s="108">
        <v>0.03</v>
      </c>
      <c r="L36" s="108">
        <f>E36*K36</f>
        <v>0.03</v>
      </c>
      <c r="N36" s="105">
        <f>E36*M36</f>
        <v>0</v>
      </c>
      <c r="P36" s="106" t="s">
        <v>169</v>
      </c>
      <c r="V36" s="109" t="s">
        <v>91</v>
      </c>
      <c r="X36" s="103" t="s">
        <v>405</v>
      </c>
      <c r="Y36" s="103" t="s">
        <v>405</v>
      </c>
      <c r="Z36" s="106" t="s">
        <v>407</v>
      </c>
      <c r="AA36" s="103" t="s">
        <v>169</v>
      </c>
      <c r="AJ36" s="94" t="s">
        <v>243</v>
      </c>
      <c r="AK36" s="94" t="s">
        <v>173</v>
      </c>
    </row>
    <row r="37" spans="1:37">
      <c r="D37" s="149" t="s">
        <v>247</v>
      </c>
      <c r="E37" s="150">
        <f>J37</f>
        <v>0</v>
      </c>
      <c r="H37" s="150">
        <f>SUM(H35:H36)</f>
        <v>0</v>
      </c>
      <c r="I37" s="150">
        <f>SUM(I35:I36)</f>
        <v>0</v>
      </c>
      <c r="J37" s="150">
        <f>SUM(J35:J36)</f>
        <v>0</v>
      </c>
      <c r="L37" s="151">
        <f>SUM(L35:L36)</f>
        <v>0.03</v>
      </c>
      <c r="N37" s="152">
        <f>SUM(N35:N36)</f>
        <v>0</v>
      </c>
      <c r="W37" s="110">
        <f>SUM(W35:W36)</f>
        <v>0</v>
      </c>
    </row>
    <row r="39" spans="1:37">
      <c r="D39" s="149" t="s">
        <v>248</v>
      </c>
      <c r="E39" s="152">
        <f>J39</f>
        <v>0</v>
      </c>
      <c r="H39" s="150">
        <f>+H23+H27+H33+H37</f>
        <v>0</v>
      </c>
      <c r="I39" s="150">
        <f>+I23+I27+I33+I37</f>
        <v>0</v>
      </c>
      <c r="J39" s="150">
        <f>+J23+J27+J33+J37</f>
        <v>0</v>
      </c>
      <c r="L39" s="151">
        <f>+L23+L27+L33+L37</f>
        <v>83.649847999999992</v>
      </c>
      <c r="N39" s="152">
        <f>+N23+N27+N33+N37</f>
        <v>0</v>
      </c>
      <c r="W39" s="110">
        <f>+W23+W27+W33+W37</f>
        <v>0</v>
      </c>
    </row>
    <row r="41" spans="1:37">
      <c r="B41" s="148" t="s">
        <v>249</v>
      </c>
    </row>
    <row r="42" spans="1:37">
      <c r="B42" s="103" t="s">
        <v>408</v>
      </c>
    </row>
    <row r="43" spans="1:37" ht="25.5">
      <c r="A43" s="101">
        <v>15</v>
      </c>
      <c r="B43" s="102" t="s">
        <v>409</v>
      </c>
      <c r="C43" s="103" t="s">
        <v>410</v>
      </c>
      <c r="D43" s="104" t="s">
        <v>411</v>
      </c>
      <c r="E43" s="105">
        <v>160</v>
      </c>
      <c r="F43" s="106" t="s">
        <v>235</v>
      </c>
      <c r="H43" s="107">
        <f>ROUND(E43*G43,2)</f>
        <v>0</v>
      </c>
      <c r="J43" s="107">
        <f>ROUND(E43*G43,2)</f>
        <v>0</v>
      </c>
      <c r="K43" s="108">
        <v>4.2999999999999999E-4</v>
      </c>
      <c r="L43" s="108">
        <f>E43*K43</f>
        <v>6.88E-2</v>
      </c>
      <c r="N43" s="105">
        <f>E43*M43</f>
        <v>0</v>
      </c>
      <c r="P43" s="106" t="s">
        <v>169</v>
      </c>
      <c r="V43" s="109" t="s">
        <v>254</v>
      </c>
      <c r="X43" s="103" t="s">
        <v>412</v>
      </c>
      <c r="Y43" s="103" t="s">
        <v>410</v>
      </c>
      <c r="Z43" s="106" t="s">
        <v>413</v>
      </c>
      <c r="AJ43" s="94" t="s">
        <v>257</v>
      </c>
      <c r="AK43" s="94" t="s">
        <v>173</v>
      </c>
    </row>
    <row r="44" spans="1:37">
      <c r="A44" s="101">
        <v>16</v>
      </c>
      <c r="B44" s="102" t="s">
        <v>409</v>
      </c>
      <c r="C44" s="103" t="s">
        <v>414</v>
      </c>
      <c r="D44" s="104" t="s">
        <v>415</v>
      </c>
      <c r="E44" s="105">
        <v>3</v>
      </c>
      <c r="F44" s="106" t="s">
        <v>241</v>
      </c>
      <c r="H44" s="107">
        <f>ROUND(E44*G44,2)</f>
        <v>0</v>
      </c>
      <c r="J44" s="107">
        <f>ROUND(E44*G44,2)</f>
        <v>0</v>
      </c>
      <c r="K44" s="108">
        <v>7.2000000000000005E-4</v>
      </c>
      <c r="L44" s="108">
        <f>E44*K44</f>
        <v>2.16E-3</v>
      </c>
      <c r="N44" s="105">
        <f>E44*M44</f>
        <v>0</v>
      </c>
      <c r="P44" s="106" t="s">
        <v>169</v>
      </c>
      <c r="V44" s="109" t="s">
        <v>254</v>
      </c>
      <c r="X44" s="103" t="s">
        <v>416</v>
      </c>
      <c r="Y44" s="103" t="s">
        <v>414</v>
      </c>
      <c r="Z44" s="106" t="s">
        <v>413</v>
      </c>
      <c r="AJ44" s="94" t="s">
        <v>257</v>
      </c>
      <c r="AK44" s="94" t="s">
        <v>173</v>
      </c>
    </row>
    <row r="45" spans="1:37">
      <c r="D45" s="149" t="s">
        <v>417</v>
      </c>
      <c r="E45" s="150">
        <f>J45</f>
        <v>0</v>
      </c>
      <c r="H45" s="150">
        <f>SUM(H41:H44)</f>
        <v>0</v>
      </c>
      <c r="I45" s="150">
        <f>SUM(I41:I44)</f>
        <v>0</v>
      </c>
      <c r="J45" s="150">
        <f>SUM(J41:J44)</f>
        <v>0</v>
      </c>
      <c r="L45" s="151">
        <f>SUM(L41:L44)</f>
        <v>7.0959999999999995E-2</v>
      </c>
      <c r="N45" s="152">
        <f>SUM(N41:N44)</f>
        <v>0</v>
      </c>
      <c r="W45" s="110">
        <f>SUM(W41:W44)</f>
        <v>0</v>
      </c>
    </row>
    <row r="47" spans="1:37">
      <c r="D47" s="149" t="s">
        <v>278</v>
      </c>
      <c r="E47" s="152">
        <f>J47</f>
        <v>0</v>
      </c>
      <c r="H47" s="150">
        <f>+H45</f>
        <v>0</v>
      </c>
      <c r="I47" s="150">
        <f>+I45</f>
        <v>0</v>
      </c>
      <c r="J47" s="150">
        <f>+J45</f>
        <v>0</v>
      </c>
      <c r="L47" s="151">
        <f>+L45</f>
        <v>7.0959999999999995E-2</v>
      </c>
      <c r="N47" s="152">
        <f>+N45</f>
        <v>0</v>
      </c>
      <c r="W47" s="110">
        <f>+W45</f>
        <v>0</v>
      </c>
    </row>
    <row r="49" spans="1:37">
      <c r="B49" s="148" t="s">
        <v>279</v>
      </c>
    </row>
    <row r="50" spans="1:37">
      <c r="B50" s="103" t="s">
        <v>418</v>
      </c>
    </row>
    <row r="51" spans="1:37" ht="25.5">
      <c r="A51" s="101">
        <v>17</v>
      </c>
      <c r="B51" s="102" t="s">
        <v>419</v>
      </c>
      <c r="C51" s="103" t="s">
        <v>420</v>
      </c>
      <c r="D51" s="104" t="s">
        <v>421</v>
      </c>
      <c r="E51" s="105">
        <v>12</v>
      </c>
      <c r="F51" s="106" t="s">
        <v>235</v>
      </c>
      <c r="H51" s="107">
        <f>ROUND(E51*G51,2)</f>
        <v>0</v>
      </c>
      <c r="J51" s="107">
        <f>ROUND(E51*G51,2)</f>
        <v>0</v>
      </c>
      <c r="L51" s="108">
        <f>E51*K51</f>
        <v>0</v>
      </c>
      <c r="N51" s="105">
        <f>E51*M51</f>
        <v>0</v>
      </c>
      <c r="P51" s="106" t="s">
        <v>169</v>
      </c>
      <c r="V51" s="109" t="s">
        <v>284</v>
      </c>
      <c r="X51" s="103" t="s">
        <v>422</v>
      </c>
      <c r="Y51" s="103" t="s">
        <v>420</v>
      </c>
      <c r="Z51" s="106" t="s">
        <v>423</v>
      </c>
      <c r="AJ51" s="94" t="s">
        <v>287</v>
      </c>
      <c r="AK51" s="94" t="s">
        <v>173</v>
      </c>
    </row>
    <row r="52" spans="1:37" ht="25.5">
      <c r="A52" s="101">
        <v>18</v>
      </c>
      <c r="B52" s="102" t="s">
        <v>238</v>
      </c>
      <c r="C52" s="103" t="s">
        <v>424</v>
      </c>
      <c r="D52" s="104" t="s">
        <v>425</v>
      </c>
      <c r="E52" s="105">
        <v>12</v>
      </c>
      <c r="F52" s="106" t="s">
        <v>235</v>
      </c>
      <c r="I52" s="107">
        <f>ROUND(E52*G52,2)</f>
        <v>0</v>
      </c>
      <c r="J52" s="107">
        <f>ROUND(E52*G52,2)</f>
        <v>0</v>
      </c>
      <c r="L52" s="108">
        <f>E52*K52</f>
        <v>0</v>
      </c>
      <c r="N52" s="105">
        <f>E52*M52</f>
        <v>0</v>
      </c>
      <c r="P52" s="106" t="s">
        <v>169</v>
      </c>
      <c r="V52" s="109" t="s">
        <v>91</v>
      </c>
      <c r="X52" s="103" t="s">
        <v>424</v>
      </c>
      <c r="Y52" s="103" t="s">
        <v>424</v>
      </c>
      <c r="Z52" s="106" t="s">
        <v>426</v>
      </c>
      <c r="AA52" s="103" t="s">
        <v>427</v>
      </c>
      <c r="AJ52" s="94" t="s">
        <v>428</v>
      </c>
      <c r="AK52" s="94" t="s">
        <v>173</v>
      </c>
    </row>
    <row r="53" spans="1:37" ht="25.5">
      <c r="A53" s="101">
        <v>19</v>
      </c>
      <c r="B53" s="102" t="s">
        <v>419</v>
      </c>
      <c r="C53" s="103" t="s">
        <v>429</v>
      </c>
      <c r="D53" s="104" t="s">
        <v>430</v>
      </c>
      <c r="E53" s="105">
        <v>10</v>
      </c>
      <c r="F53" s="106" t="s">
        <v>235</v>
      </c>
      <c r="H53" s="107">
        <f>ROUND(E53*G53,2)</f>
        <v>0</v>
      </c>
      <c r="J53" s="107">
        <f>ROUND(E53*G53,2)</f>
        <v>0</v>
      </c>
      <c r="L53" s="108">
        <f>E53*K53</f>
        <v>0</v>
      </c>
      <c r="N53" s="105">
        <f>E53*M53</f>
        <v>0</v>
      </c>
      <c r="P53" s="106" t="s">
        <v>169</v>
      </c>
      <c r="V53" s="109" t="s">
        <v>284</v>
      </c>
      <c r="X53" s="103" t="s">
        <v>431</v>
      </c>
      <c r="Y53" s="103" t="s">
        <v>429</v>
      </c>
      <c r="Z53" s="106" t="s">
        <v>423</v>
      </c>
      <c r="AJ53" s="94" t="s">
        <v>287</v>
      </c>
      <c r="AK53" s="94" t="s">
        <v>173</v>
      </c>
    </row>
    <row r="54" spans="1:37" ht="25.5">
      <c r="A54" s="101">
        <v>20</v>
      </c>
      <c r="B54" s="102" t="s">
        <v>238</v>
      </c>
      <c r="C54" s="103" t="s">
        <v>432</v>
      </c>
      <c r="D54" s="104" t="s">
        <v>433</v>
      </c>
      <c r="E54" s="105">
        <v>4</v>
      </c>
      <c r="F54" s="106" t="s">
        <v>434</v>
      </c>
      <c r="I54" s="107">
        <f>ROUND(E54*G54,2)</f>
        <v>0</v>
      </c>
      <c r="J54" s="107">
        <f>ROUND(E54*G54,2)</f>
        <v>0</v>
      </c>
      <c r="L54" s="108">
        <f>E54*K54</f>
        <v>0</v>
      </c>
      <c r="N54" s="105">
        <f>E54*M54</f>
        <v>0</v>
      </c>
      <c r="P54" s="106" t="s">
        <v>169</v>
      </c>
      <c r="V54" s="109" t="s">
        <v>91</v>
      </c>
      <c r="X54" s="103" t="s">
        <v>432</v>
      </c>
      <c r="Y54" s="103" t="s">
        <v>432</v>
      </c>
      <c r="Z54" s="106" t="s">
        <v>435</v>
      </c>
      <c r="AA54" s="103" t="s">
        <v>436</v>
      </c>
      <c r="AJ54" s="94" t="s">
        <v>428</v>
      </c>
      <c r="AK54" s="94" t="s">
        <v>173</v>
      </c>
    </row>
    <row r="55" spans="1:37" ht="25.5">
      <c r="A55" s="101">
        <v>21</v>
      </c>
      <c r="B55" s="102" t="s">
        <v>419</v>
      </c>
      <c r="C55" s="103" t="s">
        <v>437</v>
      </c>
      <c r="D55" s="104" t="s">
        <v>438</v>
      </c>
      <c r="E55" s="105">
        <v>110</v>
      </c>
      <c r="F55" s="106" t="s">
        <v>235</v>
      </c>
      <c r="H55" s="107">
        <f>ROUND(E55*G55,2)</f>
        <v>0</v>
      </c>
      <c r="J55" s="107">
        <f>ROUND(E55*G55,2)</f>
        <v>0</v>
      </c>
      <c r="L55" s="108">
        <f>E55*K55</f>
        <v>0</v>
      </c>
      <c r="N55" s="105">
        <f>E55*M55</f>
        <v>0</v>
      </c>
      <c r="P55" s="106" t="s">
        <v>169</v>
      </c>
      <c r="V55" s="109" t="s">
        <v>284</v>
      </c>
      <c r="X55" s="103" t="s">
        <v>439</v>
      </c>
      <c r="Y55" s="103" t="s">
        <v>437</v>
      </c>
      <c r="Z55" s="106" t="s">
        <v>423</v>
      </c>
      <c r="AJ55" s="94" t="s">
        <v>287</v>
      </c>
      <c r="AK55" s="94" t="s">
        <v>173</v>
      </c>
    </row>
    <row r="56" spans="1:37">
      <c r="A56" s="101">
        <v>22</v>
      </c>
      <c r="B56" s="102" t="s">
        <v>238</v>
      </c>
      <c r="C56" s="103" t="s">
        <v>440</v>
      </c>
      <c r="D56" s="104" t="s">
        <v>441</v>
      </c>
      <c r="E56" s="105">
        <v>104.5</v>
      </c>
      <c r="F56" s="106" t="s">
        <v>434</v>
      </c>
      <c r="I56" s="107">
        <f>ROUND(E56*G56,2)</f>
        <v>0</v>
      </c>
      <c r="J56" s="107">
        <f>ROUND(E56*G56,2)</f>
        <v>0</v>
      </c>
      <c r="L56" s="108">
        <f>E56*K56</f>
        <v>0</v>
      </c>
      <c r="N56" s="105">
        <f>E56*M56</f>
        <v>0</v>
      </c>
      <c r="P56" s="106" t="s">
        <v>169</v>
      </c>
      <c r="V56" s="109" t="s">
        <v>91</v>
      </c>
      <c r="X56" s="103" t="s">
        <v>440</v>
      </c>
      <c r="Y56" s="103" t="s">
        <v>440</v>
      </c>
      <c r="Z56" s="106" t="s">
        <v>435</v>
      </c>
      <c r="AA56" s="103" t="s">
        <v>442</v>
      </c>
      <c r="AJ56" s="94" t="s">
        <v>428</v>
      </c>
      <c r="AK56" s="94" t="s">
        <v>173</v>
      </c>
    </row>
    <row r="57" spans="1:37" ht="25.5">
      <c r="A57" s="101">
        <v>23</v>
      </c>
      <c r="B57" s="102" t="s">
        <v>419</v>
      </c>
      <c r="C57" s="103" t="s">
        <v>443</v>
      </c>
      <c r="D57" s="104" t="s">
        <v>444</v>
      </c>
      <c r="E57" s="105">
        <v>14</v>
      </c>
      <c r="F57" s="106" t="s">
        <v>241</v>
      </c>
      <c r="H57" s="107">
        <f>ROUND(E57*G57,2)</f>
        <v>0</v>
      </c>
      <c r="J57" s="107">
        <f>ROUND(E57*G57,2)</f>
        <v>0</v>
      </c>
      <c r="L57" s="108">
        <f>E57*K57</f>
        <v>0</v>
      </c>
      <c r="N57" s="105">
        <f>E57*M57</f>
        <v>0</v>
      </c>
      <c r="P57" s="106" t="s">
        <v>169</v>
      </c>
      <c r="V57" s="109" t="s">
        <v>284</v>
      </c>
      <c r="X57" s="103" t="s">
        <v>445</v>
      </c>
      <c r="Y57" s="103" t="s">
        <v>443</v>
      </c>
      <c r="Z57" s="106" t="s">
        <v>423</v>
      </c>
      <c r="AJ57" s="94" t="s">
        <v>287</v>
      </c>
      <c r="AK57" s="94" t="s">
        <v>173</v>
      </c>
    </row>
    <row r="58" spans="1:37" ht="25.5">
      <c r="A58" s="101">
        <v>24</v>
      </c>
      <c r="B58" s="102" t="s">
        <v>238</v>
      </c>
      <c r="C58" s="103" t="s">
        <v>446</v>
      </c>
      <c r="D58" s="104" t="s">
        <v>447</v>
      </c>
      <c r="E58" s="105">
        <v>10</v>
      </c>
      <c r="F58" s="106" t="s">
        <v>241</v>
      </c>
      <c r="I58" s="107">
        <f>ROUND(E58*G58,2)</f>
        <v>0</v>
      </c>
      <c r="J58" s="107">
        <f>ROUND(E58*G58,2)</f>
        <v>0</v>
      </c>
      <c r="L58" s="108">
        <f>E58*K58</f>
        <v>0</v>
      </c>
      <c r="N58" s="105">
        <f>E58*M58</f>
        <v>0</v>
      </c>
      <c r="P58" s="106" t="s">
        <v>169</v>
      </c>
      <c r="V58" s="109" t="s">
        <v>91</v>
      </c>
      <c r="X58" s="103" t="s">
        <v>446</v>
      </c>
      <c r="Y58" s="103" t="s">
        <v>446</v>
      </c>
      <c r="Z58" s="106" t="s">
        <v>435</v>
      </c>
      <c r="AA58" s="103" t="s">
        <v>448</v>
      </c>
      <c r="AJ58" s="94" t="s">
        <v>428</v>
      </c>
      <c r="AK58" s="94" t="s">
        <v>173</v>
      </c>
    </row>
    <row r="59" spans="1:37" ht="25.5">
      <c r="A59" s="101">
        <v>25</v>
      </c>
      <c r="B59" s="102" t="s">
        <v>238</v>
      </c>
      <c r="C59" s="103" t="s">
        <v>449</v>
      </c>
      <c r="D59" s="104" t="s">
        <v>450</v>
      </c>
      <c r="E59" s="105">
        <v>6</v>
      </c>
      <c r="F59" s="106" t="s">
        <v>241</v>
      </c>
      <c r="I59" s="107">
        <f>ROUND(E59*G59,2)</f>
        <v>0</v>
      </c>
      <c r="J59" s="107">
        <f>ROUND(E59*G59,2)</f>
        <v>0</v>
      </c>
      <c r="K59" s="108">
        <v>2.0000000000000001E-4</v>
      </c>
      <c r="L59" s="108">
        <f>E59*K59</f>
        <v>1.2000000000000001E-3</v>
      </c>
      <c r="N59" s="105">
        <f>E59*M59</f>
        <v>0</v>
      </c>
      <c r="P59" s="106" t="s">
        <v>169</v>
      </c>
      <c r="V59" s="109" t="s">
        <v>91</v>
      </c>
      <c r="X59" s="103" t="s">
        <v>449</v>
      </c>
      <c r="Y59" s="103" t="s">
        <v>449</v>
      </c>
      <c r="Z59" s="106" t="s">
        <v>435</v>
      </c>
      <c r="AA59" s="103" t="s">
        <v>451</v>
      </c>
      <c r="AJ59" s="94" t="s">
        <v>428</v>
      </c>
      <c r="AK59" s="94" t="s">
        <v>173</v>
      </c>
    </row>
    <row r="60" spans="1:37">
      <c r="A60" s="101">
        <v>26</v>
      </c>
      <c r="B60" s="102" t="s">
        <v>419</v>
      </c>
      <c r="C60" s="103" t="s">
        <v>452</v>
      </c>
      <c r="D60" s="104" t="s">
        <v>453</v>
      </c>
      <c r="E60" s="105">
        <v>80</v>
      </c>
      <c r="F60" s="106" t="s">
        <v>235</v>
      </c>
      <c r="H60" s="107">
        <f>ROUND(E60*G60,2)</f>
        <v>0</v>
      </c>
      <c r="J60" s="107">
        <f>ROUND(E60*G60,2)</f>
        <v>0</v>
      </c>
      <c r="L60" s="108">
        <f>E60*K60</f>
        <v>0</v>
      </c>
      <c r="N60" s="105">
        <f>E60*M60</f>
        <v>0</v>
      </c>
      <c r="P60" s="106" t="s">
        <v>169</v>
      </c>
      <c r="V60" s="109" t="s">
        <v>284</v>
      </c>
      <c r="X60" s="103" t="s">
        <v>454</v>
      </c>
      <c r="Y60" s="103" t="s">
        <v>452</v>
      </c>
      <c r="Z60" s="106" t="s">
        <v>423</v>
      </c>
      <c r="AJ60" s="94" t="s">
        <v>287</v>
      </c>
      <c r="AK60" s="94" t="s">
        <v>173</v>
      </c>
    </row>
    <row r="61" spans="1:37">
      <c r="A61" s="101">
        <v>27</v>
      </c>
      <c r="B61" s="102" t="s">
        <v>238</v>
      </c>
      <c r="C61" s="103" t="s">
        <v>455</v>
      </c>
      <c r="D61" s="104" t="s">
        <v>456</v>
      </c>
      <c r="E61" s="105">
        <v>80</v>
      </c>
      <c r="F61" s="106" t="s">
        <v>235</v>
      </c>
      <c r="I61" s="107">
        <f>ROUND(E61*G61,2)</f>
        <v>0</v>
      </c>
      <c r="J61" s="107">
        <f>ROUND(E61*G61,2)</f>
        <v>0</v>
      </c>
      <c r="L61" s="108">
        <f>E61*K61</f>
        <v>0</v>
      </c>
      <c r="N61" s="105">
        <f>E61*M61</f>
        <v>0</v>
      </c>
      <c r="P61" s="106" t="s">
        <v>169</v>
      </c>
      <c r="V61" s="109" t="s">
        <v>91</v>
      </c>
      <c r="X61" s="103" t="s">
        <v>455</v>
      </c>
      <c r="Y61" s="103" t="s">
        <v>455</v>
      </c>
      <c r="Z61" s="106" t="s">
        <v>457</v>
      </c>
      <c r="AA61" s="103" t="s">
        <v>458</v>
      </c>
      <c r="AJ61" s="94" t="s">
        <v>428</v>
      </c>
      <c r="AK61" s="94" t="s">
        <v>173</v>
      </c>
    </row>
    <row r="62" spans="1:37">
      <c r="A62" s="101">
        <v>28</v>
      </c>
      <c r="B62" s="102" t="s">
        <v>419</v>
      </c>
      <c r="C62" s="103" t="s">
        <v>459</v>
      </c>
      <c r="D62" s="104" t="s">
        <v>460</v>
      </c>
      <c r="E62" s="105">
        <v>80</v>
      </c>
      <c r="F62" s="106" t="s">
        <v>235</v>
      </c>
      <c r="H62" s="107">
        <f>ROUND(E62*G62,2)</f>
        <v>0</v>
      </c>
      <c r="J62" s="107">
        <f>ROUND(E62*G62,2)</f>
        <v>0</v>
      </c>
      <c r="L62" s="108">
        <f>E62*K62</f>
        <v>0</v>
      </c>
      <c r="N62" s="105">
        <f>E62*M62</f>
        <v>0</v>
      </c>
      <c r="P62" s="106" t="s">
        <v>169</v>
      </c>
      <c r="V62" s="109" t="s">
        <v>284</v>
      </c>
      <c r="X62" s="103" t="s">
        <v>461</v>
      </c>
      <c r="Y62" s="103" t="s">
        <v>459</v>
      </c>
      <c r="Z62" s="106" t="s">
        <v>423</v>
      </c>
      <c r="AJ62" s="94" t="s">
        <v>287</v>
      </c>
      <c r="AK62" s="94" t="s">
        <v>173</v>
      </c>
    </row>
    <row r="63" spans="1:37">
      <c r="A63" s="101">
        <v>29</v>
      </c>
      <c r="B63" s="102" t="s">
        <v>238</v>
      </c>
      <c r="C63" s="103" t="s">
        <v>462</v>
      </c>
      <c r="D63" s="104" t="s">
        <v>463</v>
      </c>
      <c r="E63" s="105">
        <v>80</v>
      </c>
      <c r="F63" s="106" t="s">
        <v>235</v>
      </c>
      <c r="I63" s="107">
        <f>ROUND(E63*G63,2)</f>
        <v>0</v>
      </c>
      <c r="J63" s="107">
        <f>ROUND(E63*G63,2)</f>
        <v>0</v>
      </c>
      <c r="L63" s="108">
        <f>E63*K63</f>
        <v>0</v>
      </c>
      <c r="N63" s="105">
        <f>E63*M63</f>
        <v>0</v>
      </c>
      <c r="P63" s="106" t="s">
        <v>169</v>
      </c>
      <c r="V63" s="109" t="s">
        <v>91</v>
      </c>
      <c r="X63" s="103" t="s">
        <v>462</v>
      </c>
      <c r="Y63" s="103" t="s">
        <v>462</v>
      </c>
      <c r="Z63" s="106" t="s">
        <v>457</v>
      </c>
      <c r="AA63" s="103" t="s">
        <v>464</v>
      </c>
      <c r="AJ63" s="94" t="s">
        <v>428</v>
      </c>
      <c r="AK63" s="94" t="s">
        <v>173</v>
      </c>
    </row>
    <row r="64" spans="1:37">
      <c r="A64" s="101">
        <v>30</v>
      </c>
      <c r="B64" s="102" t="s">
        <v>419</v>
      </c>
      <c r="C64" s="103" t="s">
        <v>465</v>
      </c>
      <c r="D64" s="104" t="s">
        <v>466</v>
      </c>
      <c r="E64" s="105">
        <v>110</v>
      </c>
      <c r="F64" s="106" t="s">
        <v>235</v>
      </c>
      <c r="H64" s="107">
        <f>ROUND(E64*G64,2)</f>
        <v>0</v>
      </c>
      <c r="J64" s="107">
        <f>ROUND(E64*G64,2)</f>
        <v>0</v>
      </c>
      <c r="L64" s="108">
        <f>E64*K64</f>
        <v>0</v>
      </c>
      <c r="N64" s="105">
        <f>E64*M64</f>
        <v>0</v>
      </c>
      <c r="P64" s="106" t="s">
        <v>169</v>
      </c>
      <c r="V64" s="109" t="s">
        <v>284</v>
      </c>
      <c r="X64" s="103" t="s">
        <v>467</v>
      </c>
      <c r="Y64" s="103" t="s">
        <v>465</v>
      </c>
      <c r="Z64" s="106" t="s">
        <v>423</v>
      </c>
      <c r="AJ64" s="94" t="s">
        <v>287</v>
      </c>
      <c r="AK64" s="94" t="s">
        <v>173</v>
      </c>
    </row>
    <row r="65" spans="1:37">
      <c r="A65" s="101">
        <v>31</v>
      </c>
      <c r="B65" s="102" t="s">
        <v>238</v>
      </c>
      <c r="C65" s="103" t="s">
        <v>468</v>
      </c>
      <c r="D65" s="104" t="s">
        <v>469</v>
      </c>
      <c r="E65" s="105">
        <v>110</v>
      </c>
      <c r="F65" s="106" t="s">
        <v>235</v>
      </c>
      <c r="I65" s="107">
        <f>ROUND(E65*G65,2)</f>
        <v>0</v>
      </c>
      <c r="J65" s="107">
        <f>ROUND(E65*G65,2)</f>
        <v>0</v>
      </c>
      <c r="L65" s="108">
        <f>E65*K65</f>
        <v>0</v>
      </c>
      <c r="N65" s="105">
        <f>E65*M65</f>
        <v>0</v>
      </c>
      <c r="P65" s="106" t="s">
        <v>169</v>
      </c>
      <c r="V65" s="109" t="s">
        <v>91</v>
      </c>
      <c r="X65" s="103" t="s">
        <v>468</v>
      </c>
      <c r="Y65" s="103" t="s">
        <v>468</v>
      </c>
      <c r="Z65" s="106" t="s">
        <v>457</v>
      </c>
      <c r="AA65" s="103" t="s">
        <v>470</v>
      </c>
      <c r="AJ65" s="94" t="s">
        <v>428</v>
      </c>
      <c r="AK65" s="94" t="s">
        <v>173</v>
      </c>
    </row>
    <row r="66" spans="1:37">
      <c r="A66" s="101">
        <v>32</v>
      </c>
      <c r="B66" s="102" t="s">
        <v>419</v>
      </c>
      <c r="C66" s="103" t="s">
        <v>471</v>
      </c>
      <c r="D66" s="104" t="s">
        <v>472</v>
      </c>
      <c r="E66" s="105">
        <v>1</v>
      </c>
      <c r="F66" s="106" t="s">
        <v>267</v>
      </c>
      <c r="H66" s="107">
        <f>ROUND(E66*G66,2)</f>
        <v>0</v>
      </c>
      <c r="J66" s="107">
        <f>ROUND(E66*G66,2)</f>
        <v>0</v>
      </c>
      <c r="L66" s="108">
        <f>E66*K66</f>
        <v>0</v>
      </c>
      <c r="N66" s="105">
        <f>E66*M66</f>
        <v>0</v>
      </c>
      <c r="P66" s="106" t="s">
        <v>169</v>
      </c>
      <c r="V66" s="109" t="s">
        <v>284</v>
      </c>
      <c r="X66" s="103" t="s">
        <v>473</v>
      </c>
      <c r="Y66" s="103" t="s">
        <v>471</v>
      </c>
      <c r="Z66" s="106" t="s">
        <v>423</v>
      </c>
      <c r="AJ66" s="94" t="s">
        <v>287</v>
      </c>
      <c r="AK66" s="94" t="s">
        <v>173</v>
      </c>
    </row>
    <row r="67" spans="1:37">
      <c r="D67" s="149" t="s">
        <v>474</v>
      </c>
      <c r="E67" s="150">
        <f>J67</f>
        <v>0</v>
      </c>
      <c r="H67" s="150">
        <f>SUM(H49:H66)</f>
        <v>0</v>
      </c>
      <c r="I67" s="150">
        <f>SUM(I49:I66)</f>
        <v>0</v>
      </c>
      <c r="J67" s="150">
        <f>SUM(J49:J66)</f>
        <v>0</v>
      </c>
      <c r="L67" s="151">
        <f>SUM(L49:L66)</f>
        <v>1.2000000000000001E-3</v>
      </c>
      <c r="N67" s="152">
        <f>SUM(N49:N66)</f>
        <v>0</v>
      </c>
      <c r="W67" s="110">
        <f>SUM(W49:W66)</f>
        <v>0</v>
      </c>
    </row>
    <row r="69" spans="1:37">
      <c r="B69" s="103" t="s">
        <v>475</v>
      </c>
    </row>
    <row r="70" spans="1:37">
      <c r="A70" s="101">
        <v>33</v>
      </c>
      <c r="B70" s="102" t="s">
        <v>476</v>
      </c>
      <c r="C70" s="103" t="s">
        <v>477</v>
      </c>
      <c r="D70" s="104" t="s">
        <v>478</v>
      </c>
      <c r="E70" s="105">
        <v>100</v>
      </c>
      <c r="F70" s="106" t="s">
        <v>235</v>
      </c>
      <c r="H70" s="107">
        <f>ROUND(E70*G70,2)</f>
        <v>0</v>
      </c>
      <c r="J70" s="107">
        <f>ROUND(E70*G70,2)</f>
        <v>0</v>
      </c>
      <c r="L70" s="108">
        <f>E70*K70</f>
        <v>0</v>
      </c>
      <c r="N70" s="105">
        <f>E70*M70</f>
        <v>0</v>
      </c>
      <c r="P70" s="106" t="s">
        <v>169</v>
      </c>
      <c r="V70" s="109" t="s">
        <v>284</v>
      </c>
      <c r="X70" s="103" t="s">
        <v>479</v>
      </c>
      <c r="Y70" s="103" t="s">
        <v>477</v>
      </c>
      <c r="Z70" s="106" t="s">
        <v>480</v>
      </c>
      <c r="AJ70" s="94" t="s">
        <v>287</v>
      </c>
      <c r="AK70" s="94" t="s">
        <v>173</v>
      </c>
    </row>
    <row r="71" spans="1:37" ht="25.5">
      <c r="A71" s="101">
        <v>34</v>
      </c>
      <c r="B71" s="102" t="s">
        <v>238</v>
      </c>
      <c r="C71" s="103" t="s">
        <v>481</v>
      </c>
      <c r="D71" s="104" t="s">
        <v>482</v>
      </c>
      <c r="E71" s="105">
        <v>100</v>
      </c>
      <c r="F71" s="106" t="s">
        <v>235</v>
      </c>
      <c r="I71" s="107">
        <f>ROUND(E71*G71,2)</f>
        <v>0</v>
      </c>
      <c r="J71" s="107">
        <f>ROUND(E71*G71,2)</f>
        <v>0</v>
      </c>
      <c r="L71" s="108">
        <f>E71*K71</f>
        <v>0</v>
      </c>
      <c r="N71" s="105">
        <f>E71*M71</f>
        <v>0</v>
      </c>
      <c r="P71" s="106" t="s">
        <v>169</v>
      </c>
      <c r="V71" s="109" t="s">
        <v>91</v>
      </c>
      <c r="X71" s="103" t="s">
        <v>481</v>
      </c>
      <c r="Y71" s="103" t="s">
        <v>481</v>
      </c>
      <c r="Z71" s="106" t="s">
        <v>483</v>
      </c>
      <c r="AA71" s="103" t="s">
        <v>484</v>
      </c>
      <c r="AJ71" s="94" t="s">
        <v>428</v>
      </c>
      <c r="AK71" s="94" t="s">
        <v>173</v>
      </c>
    </row>
    <row r="72" spans="1:37">
      <c r="D72" s="149" t="s">
        <v>485</v>
      </c>
      <c r="E72" s="150">
        <f>J72</f>
        <v>0</v>
      </c>
      <c r="H72" s="150">
        <f>SUM(H69:H71)</f>
        <v>0</v>
      </c>
      <c r="I72" s="150">
        <f>SUM(I69:I71)</f>
        <v>0</v>
      </c>
      <c r="J72" s="150">
        <f>SUM(J69:J71)</f>
        <v>0</v>
      </c>
      <c r="L72" s="151">
        <f>SUM(L69:L71)</f>
        <v>0</v>
      </c>
      <c r="N72" s="152">
        <f>SUM(N69:N71)</f>
        <v>0</v>
      </c>
      <c r="W72" s="110">
        <f>SUM(W69:W71)</f>
        <v>0</v>
      </c>
    </row>
    <row r="74" spans="1:37">
      <c r="D74" s="149" t="s">
        <v>289</v>
      </c>
      <c r="E74" s="150">
        <f>J74</f>
        <v>0</v>
      </c>
      <c r="H74" s="150">
        <f>+H67+H72</f>
        <v>0</v>
      </c>
      <c r="I74" s="150">
        <f>+I67+I72</f>
        <v>0</v>
      </c>
      <c r="J74" s="150">
        <f>+J67+J72</f>
        <v>0</v>
      </c>
      <c r="L74" s="151">
        <f>+L67+L72</f>
        <v>1.2000000000000001E-3</v>
      </c>
      <c r="N74" s="152">
        <f>+N67+N72</f>
        <v>0</v>
      </c>
      <c r="W74" s="110">
        <f>+W67+W72</f>
        <v>0</v>
      </c>
    </row>
    <row r="76" spans="1:37">
      <c r="D76" s="154" t="s">
        <v>290</v>
      </c>
      <c r="E76" s="150">
        <f>J76</f>
        <v>0</v>
      </c>
      <c r="H76" s="150">
        <f>+H39+H47+H74</f>
        <v>0</v>
      </c>
      <c r="I76" s="150">
        <f>+I39+I47+I74</f>
        <v>0</v>
      </c>
      <c r="J76" s="150">
        <f>+J39+J47+J74</f>
        <v>0</v>
      </c>
      <c r="L76" s="151">
        <f>+L39+L47+L74</f>
        <v>83.722007999999988</v>
      </c>
      <c r="N76" s="152">
        <f>+N39+N47+N74</f>
        <v>0</v>
      </c>
      <c r="W76" s="110">
        <f>+W39+W47+W74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66E0-B03E-48DA-B3B2-56163BF46731}">
  <dimension ref="A1:AK48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3" sqref="E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325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164</v>
      </c>
    </row>
    <row r="14" spans="1:37">
      <c r="A14" s="101">
        <v>1</v>
      </c>
      <c r="B14" s="102" t="s">
        <v>165</v>
      </c>
      <c r="C14" s="103" t="s">
        <v>326</v>
      </c>
      <c r="D14" s="104" t="s">
        <v>327</v>
      </c>
      <c r="E14" s="105">
        <v>3</v>
      </c>
      <c r="F14" s="106" t="s">
        <v>241</v>
      </c>
      <c r="H14" s="107">
        <f>ROUND(E14*G14,2)</f>
        <v>0</v>
      </c>
      <c r="J14" s="107">
        <f>ROUND(E14*G14,2)</f>
        <v>0</v>
      </c>
      <c r="K14" s="108">
        <v>2.0000000000000002E-5</v>
      </c>
      <c r="L14" s="108">
        <f>E14*K14</f>
        <v>6.0000000000000008E-5</v>
      </c>
      <c r="N14" s="105">
        <f>E14*M14</f>
        <v>0</v>
      </c>
      <c r="P14" s="106" t="s">
        <v>169</v>
      </c>
      <c r="V14" s="109" t="s">
        <v>98</v>
      </c>
      <c r="X14" s="103" t="s">
        <v>328</v>
      </c>
      <c r="Y14" s="103" t="s">
        <v>326</v>
      </c>
      <c r="Z14" s="106" t="s">
        <v>329</v>
      </c>
      <c r="AJ14" s="94" t="s">
        <v>172</v>
      </c>
      <c r="AK14" s="94" t="s">
        <v>173</v>
      </c>
    </row>
    <row r="15" spans="1:37" ht="25.5">
      <c r="A15" s="101">
        <v>2</v>
      </c>
      <c r="B15" s="102" t="s">
        <v>223</v>
      </c>
      <c r="C15" s="103" t="s">
        <v>330</v>
      </c>
      <c r="D15" s="104" t="s">
        <v>331</v>
      </c>
      <c r="E15" s="105">
        <v>25</v>
      </c>
      <c r="F15" s="106" t="s">
        <v>194</v>
      </c>
      <c r="H15" s="107">
        <f>ROUND(E15*G15,2)</f>
        <v>0</v>
      </c>
      <c r="J15" s="107">
        <f>ROUND(E15*G15,2)</f>
        <v>0</v>
      </c>
      <c r="L15" s="108">
        <f>E15*K15</f>
        <v>0</v>
      </c>
      <c r="M15" s="105">
        <v>0.28599999999999998</v>
      </c>
      <c r="N15" s="105">
        <f>E15*M15</f>
        <v>7.1499999999999995</v>
      </c>
      <c r="P15" s="106" t="s">
        <v>169</v>
      </c>
      <c r="V15" s="109" t="s">
        <v>98</v>
      </c>
      <c r="X15" s="103" t="s">
        <v>332</v>
      </c>
      <c r="Y15" s="103" t="s">
        <v>330</v>
      </c>
      <c r="Z15" s="106" t="s">
        <v>333</v>
      </c>
      <c r="AJ15" s="94" t="s">
        <v>172</v>
      </c>
      <c r="AK15" s="94" t="s">
        <v>173</v>
      </c>
    </row>
    <row r="16" spans="1:37">
      <c r="A16" s="101">
        <v>3</v>
      </c>
      <c r="B16" s="102" t="s">
        <v>165</v>
      </c>
      <c r="C16" s="103" t="s">
        <v>166</v>
      </c>
      <c r="D16" s="104" t="s">
        <v>167</v>
      </c>
      <c r="E16" s="105">
        <v>112.845</v>
      </c>
      <c r="F16" s="106" t="s">
        <v>168</v>
      </c>
      <c r="H16" s="107">
        <f>ROUND(E16*G16,2)</f>
        <v>0</v>
      </c>
      <c r="J16" s="107">
        <f>ROUND(E16*G16,2)</f>
        <v>0</v>
      </c>
      <c r="L16" s="108">
        <f>E16*K16</f>
        <v>0</v>
      </c>
      <c r="N16" s="105">
        <f>E16*M16</f>
        <v>0</v>
      </c>
      <c r="P16" s="106" t="s">
        <v>169</v>
      </c>
      <c r="V16" s="109" t="s">
        <v>98</v>
      </c>
      <c r="X16" s="103" t="s">
        <v>170</v>
      </c>
      <c r="Y16" s="103" t="s">
        <v>166</v>
      </c>
      <c r="Z16" s="106" t="s">
        <v>171</v>
      </c>
      <c r="AJ16" s="94" t="s">
        <v>172</v>
      </c>
      <c r="AK16" s="94" t="s">
        <v>173</v>
      </c>
    </row>
    <row r="17" spans="1:37" ht="25.5">
      <c r="A17" s="101">
        <v>4</v>
      </c>
      <c r="B17" s="102" t="s">
        <v>174</v>
      </c>
      <c r="C17" s="103" t="s">
        <v>175</v>
      </c>
      <c r="D17" s="104" t="s">
        <v>176</v>
      </c>
      <c r="E17" s="105">
        <v>300.92</v>
      </c>
      <c r="F17" s="106" t="s">
        <v>168</v>
      </c>
      <c r="H17" s="107">
        <f>ROUND(E17*G17,2)</f>
        <v>0</v>
      </c>
      <c r="J17" s="107">
        <f>ROUND(E17*G17,2)</f>
        <v>0</v>
      </c>
      <c r="L17" s="108">
        <f>E17*K17</f>
        <v>0</v>
      </c>
      <c r="N17" s="105">
        <f>E17*M17</f>
        <v>0</v>
      </c>
      <c r="P17" s="106" t="s">
        <v>169</v>
      </c>
      <c r="V17" s="109" t="s">
        <v>98</v>
      </c>
      <c r="X17" s="103" t="s">
        <v>177</v>
      </c>
      <c r="Y17" s="103" t="s">
        <v>175</v>
      </c>
      <c r="Z17" s="106" t="s">
        <v>171</v>
      </c>
      <c r="AJ17" s="94" t="s">
        <v>172</v>
      </c>
      <c r="AK17" s="94" t="s">
        <v>173</v>
      </c>
    </row>
    <row r="18" spans="1:37">
      <c r="A18" s="101">
        <v>5</v>
      </c>
      <c r="B18" s="102" t="s">
        <v>165</v>
      </c>
      <c r="C18" s="103" t="s">
        <v>334</v>
      </c>
      <c r="D18" s="104" t="s">
        <v>335</v>
      </c>
      <c r="E18" s="105">
        <v>498.16500000000002</v>
      </c>
      <c r="F18" s="106" t="s">
        <v>168</v>
      </c>
      <c r="H18" s="107">
        <f>ROUND(E18*G18,2)</f>
        <v>0</v>
      </c>
      <c r="J18" s="107">
        <f>ROUND(E18*G18,2)</f>
        <v>0</v>
      </c>
      <c r="L18" s="108">
        <f>E18*K18</f>
        <v>0</v>
      </c>
      <c r="N18" s="105">
        <f>E18*M18</f>
        <v>0</v>
      </c>
      <c r="P18" s="106" t="s">
        <v>169</v>
      </c>
      <c r="V18" s="109" t="s">
        <v>98</v>
      </c>
      <c r="X18" s="103" t="s">
        <v>336</v>
      </c>
      <c r="Y18" s="103" t="s">
        <v>334</v>
      </c>
      <c r="Z18" s="106" t="s">
        <v>184</v>
      </c>
      <c r="AJ18" s="94" t="s">
        <v>172</v>
      </c>
      <c r="AK18" s="94" t="s">
        <v>173</v>
      </c>
    </row>
    <row r="19" spans="1:37">
      <c r="A19" s="101">
        <v>6</v>
      </c>
      <c r="B19" s="102" t="s">
        <v>165</v>
      </c>
      <c r="C19" s="103" t="s">
        <v>185</v>
      </c>
      <c r="D19" s="104" t="s">
        <v>186</v>
      </c>
      <c r="E19" s="105">
        <v>84.4</v>
      </c>
      <c r="F19" s="106" t="s">
        <v>168</v>
      </c>
      <c r="H19" s="107">
        <f>ROUND(E19*G19,2)</f>
        <v>0</v>
      </c>
      <c r="J19" s="107">
        <f>ROUND(E19*G19,2)</f>
        <v>0</v>
      </c>
      <c r="L19" s="108">
        <f>E19*K19</f>
        <v>0</v>
      </c>
      <c r="N19" s="105">
        <f>E19*M19</f>
        <v>0</v>
      </c>
      <c r="P19" s="106" t="s">
        <v>169</v>
      </c>
      <c r="V19" s="109" t="s">
        <v>98</v>
      </c>
      <c r="X19" s="103" t="s">
        <v>187</v>
      </c>
      <c r="Y19" s="103" t="s">
        <v>185</v>
      </c>
      <c r="Z19" s="106" t="s">
        <v>171</v>
      </c>
      <c r="AJ19" s="94" t="s">
        <v>172</v>
      </c>
      <c r="AK19" s="94" t="s">
        <v>173</v>
      </c>
    </row>
    <row r="20" spans="1:37">
      <c r="A20" s="101">
        <v>7</v>
      </c>
      <c r="B20" s="102" t="s">
        <v>165</v>
      </c>
      <c r="C20" s="103" t="s">
        <v>188</v>
      </c>
      <c r="D20" s="104" t="s">
        <v>189</v>
      </c>
      <c r="E20" s="105">
        <v>413.76499999999999</v>
      </c>
      <c r="F20" s="106" t="s">
        <v>168</v>
      </c>
      <c r="H20" s="107">
        <f>ROUND(E20*G20,2)</f>
        <v>0</v>
      </c>
      <c r="J20" s="107">
        <f>ROUND(E20*G20,2)</f>
        <v>0</v>
      </c>
      <c r="L20" s="108">
        <f>E20*K20</f>
        <v>0</v>
      </c>
      <c r="N20" s="105">
        <f>E20*M20</f>
        <v>0</v>
      </c>
      <c r="P20" s="106" t="s">
        <v>169</v>
      </c>
      <c r="V20" s="109" t="s">
        <v>98</v>
      </c>
      <c r="X20" s="103" t="s">
        <v>190</v>
      </c>
      <c r="Y20" s="103" t="s">
        <v>188</v>
      </c>
      <c r="Z20" s="106" t="s">
        <v>184</v>
      </c>
      <c r="AJ20" s="94" t="s">
        <v>172</v>
      </c>
      <c r="AK20" s="94" t="s">
        <v>173</v>
      </c>
    </row>
    <row r="21" spans="1:37" ht="25.5">
      <c r="A21" s="101">
        <v>8</v>
      </c>
      <c r="B21" s="102" t="s">
        <v>191</v>
      </c>
      <c r="C21" s="103" t="s">
        <v>192</v>
      </c>
      <c r="D21" s="104" t="s">
        <v>193</v>
      </c>
      <c r="E21" s="105">
        <v>422</v>
      </c>
      <c r="F21" s="106" t="s">
        <v>194</v>
      </c>
      <c r="H21" s="107">
        <f>ROUND(E21*G21,2)</f>
        <v>0</v>
      </c>
      <c r="J21" s="107">
        <f>ROUND(E21*G21,2)</f>
        <v>0</v>
      </c>
      <c r="L21" s="108">
        <f>E21*K21</f>
        <v>0</v>
      </c>
      <c r="N21" s="105">
        <f>E21*M21</f>
        <v>0</v>
      </c>
      <c r="P21" s="106" t="s">
        <v>169</v>
      </c>
      <c r="V21" s="109" t="s">
        <v>98</v>
      </c>
      <c r="X21" s="103" t="s">
        <v>195</v>
      </c>
      <c r="Y21" s="103" t="s">
        <v>192</v>
      </c>
      <c r="Z21" s="106" t="s">
        <v>196</v>
      </c>
      <c r="AJ21" s="94" t="s">
        <v>172</v>
      </c>
      <c r="AK21" s="94" t="s">
        <v>173</v>
      </c>
    </row>
    <row r="22" spans="1:37">
      <c r="D22" s="149" t="s">
        <v>197</v>
      </c>
      <c r="E22" s="150">
        <f>J22</f>
        <v>0</v>
      </c>
      <c r="H22" s="150">
        <f>SUM(H12:H21)</f>
        <v>0</v>
      </c>
      <c r="I22" s="150">
        <f>SUM(I12:I21)</f>
        <v>0</v>
      </c>
      <c r="J22" s="150">
        <f>SUM(J12:J21)</f>
        <v>0</v>
      </c>
      <c r="L22" s="151">
        <f>SUM(L12:L21)</f>
        <v>6.0000000000000008E-5</v>
      </c>
      <c r="N22" s="152">
        <f>SUM(N12:N21)</f>
        <v>7.1499999999999995</v>
      </c>
      <c r="W22" s="110">
        <f>SUM(W12:W21)</f>
        <v>0</v>
      </c>
    </row>
    <row r="24" spans="1:37">
      <c r="B24" s="103" t="s">
        <v>198</v>
      </c>
    </row>
    <row r="25" spans="1:37" ht="25.5">
      <c r="A25" s="101">
        <v>9</v>
      </c>
      <c r="B25" s="102" t="s">
        <v>174</v>
      </c>
      <c r="C25" s="103" t="s">
        <v>203</v>
      </c>
      <c r="D25" s="104" t="s">
        <v>204</v>
      </c>
      <c r="E25" s="105">
        <v>752.3</v>
      </c>
      <c r="F25" s="106" t="s">
        <v>194</v>
      </c>
      <c r="H25" s="107">
        <f>ROUND(E25*G25,2)</f>
        <v>0</v>
      </c>
      <c r="J25" s="107">
        <f>ROUND(E25*G25,2)</f>
        <v>0</v>
      </c>
      <c r="L25" s="108">
        <f>E25*K25</f>
        <v>0</v>
      </c>
      <c r="N25" s="105">
        <f>E25*M25</f>
        <v>0</v>
      </c>
      <c r="P25" s="106" t="s">
        <v>169</v>
      </c>
      <c r="V25" s="109" t="s">
        <v>98</v>
      </c>
      <c r="X25" s="103" t="s">
        <v>205</v>
      </c>
      <c r="Y25" s="103" t="s">
        <v>203</v>
      </c>
      <c r="Z25" s="106" t="s">
        <v>171</v>
      </c>
      <c r="AJ25" s="94" t="s">
        <v>172</v>
      </c>
      <c r="AK25" s="94" t="s">
        <v>173</v>
      </c>
    </row>
    <row r="26" spans="1:37">
      <c r="D26" s="149" t="s">
        <v>221</v>
      </c>
      <c r="E26" s="150">
        <f>J26</f>
        <v>0</v>
      </c>
      <c r="H26" s="150">
        <f>SUM(H24:H25)</f>
        <v>0</v>
      </c>
      <c r="I26" s="150">
        <f>SUM(I24:I25)</f>
        <v>0</v>
      </c>
      <c r="J26" s="150">
        <f>SUM(J24:J25)</f>
        <v>0</v>
      </c>
      <c r="L26" s="151">
        <f>SUM(L24:L25)</f>
        <v>0</v>
      </c>
      <c r="N26" s="152">
        <f>SUM(N24:N25)</f>
        <v>0</v>
      </c>
      <c r="W26" s="110">
        <f>SUM(W24:W25)</f>
        <v>0</v>
      </c>
    </row>
    <row r="28" spans="1:37">
      <c r="B28" s="103" t="s">
        <v>222</v>
      </c>
    </row>
    <row r="29" spans="1:37" ht="25.5">
      <c r="A29" s="101">
        <v>10</v>
      </c>
      <c r="B29" s="102" t="s">
        <v>223</v>
      </c>
      <c r="C29" s="103" t="s">
        <v>337</v>
      </c>
      <c r="D29" s="104" t="s">
        <v>338</v>
      </c>
      <c r="E29" s="105">
        <v>523.79999999999995</v>
      </c>
      <c r="F29" s="106" t="s">
        <v>194</v>
      </c>
      <c r="H29" s="107">
        <f>ROUND(E29*G29,2)</f>
        <v>0</v>
      </c>
      <c r="J29" s="107">
        <f>ROUND(E29*G29,2)</f>
        <v>0</v>
      </c>
      <c r="K29" s="108">
        <v>0.29160000000000003</v>
      </c>
      <c r="L29" s="108">
        <f>E29*K29</f>
        <v>152.74008000000001</v>
      </c>
      <c r="N29" s="105">
        <f>E29*M29</f>
        <v>0</v>
      </c>
      <c r="P29" s="106" t="s">
        <v>169</v>
      </c>
      <c r="V29" s="109" t="s">
        <v>98</v>
      </c>
      <c r="X29" s="103" t="s">
        <v>339</v>
      </c>
      <c r="Y29" s="103" t="s">
        <v>337</v>
      </c>
      <c r="Z29" s="106" t="s">
        <v>227</v>
      </c>
      <c r="AJ29" s="94" t="s">
        <v>172</v>
      </c>
      <c r="AK29" s="94" t="s">
        <v>173</v>
      </c>
    </row>
    <row r="30" spans="1:37" ht="25.5">
      <c r="A30" s="101">
        <v>11</v>
      </c>
      <c r="B30" s="102" t="s">
        <v>223</v>
      </c>
      <c r="C30" s="103" t="s">
        <v>340</v>
      </c>
      <c r="D30" s="104" t="s">
        <v>341</v>
      </c>
      <c r="E30" s="105">
        <v>523.79999999999995</v>
      </c>
      <c r="F30" s="106" t="s">
        <v>194</v>
      </c>
      <c r="H30" s="107">
        <f>ROUND(E30*G30,2)</f>
        <v>0</v>
      </c>
      <c r="J30" s="107">
        <f>ROUND(E30*G30,2)</f>
        <v>0</v>
      </c>
      <c r="K30" s="108">
        <v>0.4153</v>
      </c>
      <c r="L30" s="108">
        <f>E30*K30</f>
        <v>217.53413999999998</v>
      </c>
      <c r="N30" s="105">
        <f>E30*M30</f>
        <v>0</v>
      </c>
      <c r="P30" s="106" t="s">
        <v>169</v>
      </c>
      <c r="V30" s="109" t="s">
        <v>98</v>
      </c>
      <c r="X30" s="103" t="s">
        <v>342</v>
      </c>
      <c r="Y30" s="103" t="s">
        <v>340</v>
      </c>
      <c r="Z30" s="106" t="s">
        <v>227</v>
      </c>
      <c r="AJ30" s="94" t="s">
        <v>172</v>
      </c>
      <c r="AK30" s="94" t="s">
        <v>173</v>
      </c>
    </row>
    <row r="31" spans="1:37" ht="25.5">
      <c r="A31" s="101">
        <v>12</v>
      </c>
      <c r="B31" s="102" t="s">
        <v>223</v>
      </c>
      <c r="C31" s="103" t="s">
        <v>343</v>
      </c>
      <c r="D31" s="104" t="s">
        <v>344</v>
      </c>
      <c r="E31" s="105">
        <v>624.82000000000005</v>
      </c>
      <c r="F31" s="106" t="s">
        <v>194</v>
      </c>
      <c r="H31" s="107">
        <f>ROUND(E31*G31,2)</f>
        <v>0</v>
      </c>
      <c r="J31" s="107">
        <f>ROUND(E31*G31,2)</f>
        <v>0</v>
      </c>
      <c r="K31" s="108">
        <v>0.44866</v>
      </c>
      <c r="L31" s="108">
        <f>E31*K31</f>
        <v>280.33174120000001</v>
      </c>
      <c r="N31" s="105">
        <f>E31*M31</f>
        <v>0</v>
      </c>
      <c r="P31" s="106" t="s">
        <v>169</v>
      </c>
      <c r="V31" s="109" t="s">
        <v>98</v>
      </c>
      <c r="X31" s="103" t="s">
        <v>345</v>
      </c>
      <c r="Y31" s="103" t="s">
        <v>343</v>
      </c>
      <c r="Z31" s="106" t="s">
        <v>237</v>
      </c>
      <c r="AJ31" s="94" t="s">
        <v>172</v>
      </c>
      <c r="AK31" s="94" t="s">
        <v>173</v>
      </c>
    </row>
    <row r="32" spans="1:37">
      <c r="D32" s="149" t="s">
        <v>231</v>
      </c>
      <c r="E32" s="150">
        <f>J32</f>
        <v>0</v>
      </c>
      <c r="H32" s="150">
        <f>SUM(H28:H31)</f>
        <v>0</v>
      </c>
      <c r="I32" s="150">
        <f>SUM(I28:I31)</f>
        <v>0</v>
      </c>
      <c r="J32" s="150">
        <f>SUM(J28:J31)</f>
        <v>0</v>
      </c>
      <c r="L32" s="151">
        <f>SUM(L28:L31)</f>
        <v>650.60596120000002</v>
      </c>
      <c r="N32" s="152">
        <f>SUM(N28:N31)</f>
        <v>0</v>
      </c>
      <c r="W32" s="110">
        <f>SUM(W28:W31)</f>
        <v>0</v>
      </c>
    </row>
    <row r="34" spans="1:37">
      <c r="B34" s="103" t="s">
        <v>346</v>
      </c>
    </row>
    <row r="35" spans="1:37" ht="25.5">
      <c r="A35" s="101">
        <v>13</v>
      </c>
      <c r="B35" s="102" t="s">
        <v>206</v>
      </c>
      <c r="C35" s="103" t="s">
        <v>347</v>
      </c>
      <c r="D35" s="104" t="s">
        <v>348</v>
      </c>
      <c r="E35" s="105">
        <v>105.675</v>
      </c>
      <c r="F35" s="106" t="s">
        <v>194</v>
      </c>
      <c r="H35" s="107">
        <f>ROUND(E35*G35,2)</f>
        <v>0</v>
      </c>
      <c r="J35" s="107">
        <f>ROUND(E35*G35,2)</f>
        <v>0</v>
      </c>
      <c r="K35" s="108">
        <v>8.6300000000000005E-3</v>
      </c>
      <c r="L35" s="108">
        <f>E35*K35</f>
        <v>0.91197525000000002</v>
      </c>
      <c r="N35" s="105">
        <f>E35*M35</f>
        <v>0</v>
      </c>
      <c r="P35" s="106" t="s">
        <v>169</v>
      </c>
      <c r="V35" s="109" t="s">
        <v>98</v>
      </c>
      <c r="X35" s="103" t="s">
        <v>349</v>
      </c>
      <c r="Y35" s="103" t="s">
        <v>347</v>
      </c>
      <c r="Z35" s="106" t="s">
        <v>210</v>
      </c>
      <c r="AJ35" s="94" t="s">
        <v>172</v>
      </c>
      <c r="AK35" s="94" t="s">
        <v>173</v>
      </c>
    </row>
    <row r="36" spans="1:37" ht="25.5">
      <c r="A36" s="101">
        <v>14</v>
      </c>
      <c r="B36" s="102" t="s">
        <v>206</v>
      </c>
      <c r="C36" s="103" t="s">
        <v>350</v>
      </c>
      <c r="D36" s="104" t="s">
        <v>351</v>
      </c>
      <c r="E36" s="105">
        <v>105.675</v>
      </c>
      <c r="F36" s="106" t="s">
        <v>194</v>
      </c>
      <c r="H36" s="107">
        <f>ROUND(E36*G36,2)</f>
        <v>0</v>
      </c>
      <c r="J36" s="107">
        <f>ROUND(E36*G36,2)</f>
        <v>0</v>
      </c>
      <c r="L36" s="108">
        <f>E36*K36</f>
        <v>0</v>
      </c>
      <c r="N36" s="105">
        <f>E36*M36</f>
        <v>0</v>
      </c>
      <c r="P36" s="106" t="s">
        <v>169</v>
      </c>
      <c r="V36" s="109" t="s">
        <v>98</v>
      </c>
      <c r="X36" s="103" t="s">
        <v>352</v>
      </c>
      <c r="Y36" s="103" t="s">
        <v>350</v>
      </c>
      <c r="Z36" s="106" t="s">
        <v>210</v>
      </c>
      <c r="AJ36" s="94" t="s">
        <v>172</v>
      </c>
      <c r="AK36" s="94" t="s">
        <v>173</v>
      </c>
    </row>
    <row r="37" spans="1:37" ht="25.5">
      <c r="A37" s="101">
        <v>15</v>
      </c>
      <c r="B37" s="102" t="s">
        <v>206</v>
      </c>
      <c r="C37" s="103" t="s">
        <v>353</v>
      </c>
      <c r="D37" s="104" t="s">
        <v>354</v>
      </c>
      <c r="E37" s="105">
        <v>2.2189999999999999</v>
      </c>
      <c r="F37" s="106" t="s">
        <v>219</v>
      </c>
      <c r="H37" s="107">
        <f>ROUND(E37*G37,2)</f>
        <v>0</v>
      </c>
      <c r="J37" s="107">
        <f>ROUND(E37*G37,2)</f>
        <v>0</v>
      </c>
      <c r="K37" s="108">
        <v>1.0803100000000001</v>
      </c>
      <c r="L37" s="108">
        <f>E37*K37</f>
        <v>2.3972078900000002</v>
      </c>
      <c r="N37" s="105">
        <f>E37*M37</f>
        <v>0</v>
      </c>
      <c r="P37" s="106" t="s">
        <v>169</v>
      </c>
      <c r="V37" s="109" t="s">
        <v>98</v>
      </c>
      <c r="X37" s="103" t="s">
        <v>355</v>
      </c>
      <c r="Y37" s="103" t="s">
        <v>353</v>
      </c>
      <c r="Z37" s="106" t="s">
        <v>210</v>
      </c>
      <c r="AJ37" s="94" t="s">
        <v>172</v>
      </c>
      <c r="AK37" s="94" t="s">
        <v>173</v>
      </c>
    </row>
    <row r="38" spans="1:37">
      <c r="D38" s="149" t="s">
        <v>356</v>
      </c>
      <c r="E38" s="150">
        <f>J38</f>
        <v>0</v>
      </c>
      <c r="H38" s="150">
        <f>SUM(H34:H37)</f>
        <v>0</v>
      </c>
      <c r="I38" s="150">
        <f>SUM(I34:I37)</f>
        <v>0</v>
      </c>
      <c r="J38" s="150">
        <f>SUM(J34:J37)</f>
        <v>0</v>
      </c>
      <c r="L38" s="151">
        <f>SUM(L34:L37)</f>
        <v>3.30918314</v>
      </c>
      <c r="N38" s="152">
        <f>SUM(N34:N37)</f>
        <v>0</v>
      </c>
      <c r="W38" s="110">
        <f>SUM(W34:W37)</f>
        <v>0</v>
      </c>
    </row>
    <row r="40" spans="1:37">
      <c r="B40" s="103" t="s">
        <v>232</v>
      </c>
    </row>
    <row r="41" spans="1:37">
      <c r="A41" s="101">
        <v>16</v>
      </c>
      <c r="B41" s="102" t="s">
        <v>251</v>
      </c>
      <c r="C41" s="103" t="s">
        <v>252</v>
      </c>
      <c r="D41" s="104" t="s">
        <v>253</v>
      </c>
      <c r="E41" s="105">
        <v>523.79999999999995</v>
      </c>
      <c r="F41" s="106" t="s">
        <v>194</v>
      </c>
      <c r="H41" s="107">
        <f>ROUND(E41*G41,2)</f>
        <v>0</v>
      </c>
      <c r="J41" s="107">
        <f>ROUND(E41*G41,2)</f>
        <v>0</v>
      </c>
      <c r="L41" s="108">
        <f>E41*K41</f>
        <v>0</v>
      </c>
      <c r="N41" s="105">
        <f>E41*M41</f>
        <v>0</v>
      </c>
      <c r="P41" s="106" t="s">
        <v>169</v>
      </c>
      <c r="V41" s="109" t="s">
        <v>254</v>
      </c>
      <c r="X41" s="103" t="s">
        <v>255</v>
      </c>
      <c r="Y41" s="103" t="s">
        <v>252</v>
      </c>
      <c r="Z41" s="106" t="s">
        <v>256</v>
      </c>
      <c r="AJ41" s="94" t="s">
        <v>172</v>
      </c>
      <c r="AK41" s="94" t="s">
        <v>173</v>
      </c>
    </row>
    <row r="42" spans="1:37" ht="25.5">
      <c r="A42" s="101">
        <v>17</v>
      </c>
      <c r="B42" s="102" t="s">
        <v>238</v>
      </c>
      <c r="C42" s="103" t="s">
        <v>357</v>
      </c>
      <c r="D42" s="104" t="s">
        <v>358</v>
      </c>
      <c r="E42" s="105">
        <v>4.1379999999999999</v>
      </c>
      <c r="F42" s="106" t="s">
        <v>359</v>
      </c>
      <c r="I42" s="107">
        <f>ROUND(E42*G42,2)</f>
        <v>0</v>
      </c>
      <c r="J42" s="107">
        <f>ROUND(E42*G42,2)</f>
        <v>0</v>
      </c>
      <c r="L42" s="108">
        <f>E42*K42</f>
        <v>0</v>
      </c>
      <c r="N42" s="105">
        <f>E42*M42</f>
        <v>0</v>
      </c>
      <c r="P42" s="106" t="s">
        <v>169</v>
      </c>
      <c r="V42" s="109" t="s">
        <v>91</v>
      </c>
      <c r="X42" s="103" t="s">
        <v>357</v>
      </c>
      <c r="Y42" s="103" t="s">
        <v>357</v>
      </c>
      <c r="Z42" s="106" t="s">
        <v>360</v>
      </c>
      <c r="AA42" s="103" t="s">
        <v>169</v>
      </c>
      <c r="AJ42" s="94" t="s">
        <v>243</v>
      </c>
      <c r="AK42" s="94" t="s">
        <v>173</v>
      </c>
    </row>
    <row r="43" spans="1:37" ht="25.5">
      <c r="A43" s="101">
        <v>18</v>
      </c>
      <c r="B43" s="102" t="s">
        <v>223</v>
      </c>
      <c r="C43" s="103" t="s">
        <v>361</v>
      </c>
      <c r="D43" s="104" t="s">
        <v>362</v>
      </c>
      <c r="E43" s="105">
        <v>94</v>
      </c>
      <c r="F43" s="106" t="s">
        <v>235</v>
      </c>
      <c r="H43" s="107">
        <f>ROUND(E43*G43,2)</f>
        <v>0</v>
      </c>
      <c r="J43" s="107">
        <f>ROUND(E43*G43,2)</f>
        <v>0</v>
      </c>
      <c r="K43" s="108">
        <v>2.0000000000000002E-5</v>
      </c>
      <c r="L43" s="108">
        <f>E43*K43</f>
        <v>1.8800000000000002E-3</v>
      </c>
      <c r="N43" s="105">
        <f>E43*M43</f>
        <v>0</v>
      </c>
      <c r="P43" s="106" t="s">
        <v>169</v>
      </c>
      <c r="V43" s="109" t="s">
        <v>98</v>
      </c>
      <c r="X43" s="103" t="s">
        <v>363</v>
      </c>
      <c r="Y43" s="103" t="s">
        <v>361</v>
      </c>
      <c r="Z43" s="106" t="s">
        <v>237</v>
      </c>
      <c r="AJ43" s="94" t="s">
        <v>172</v>
      </c>
      <c r="AK43" s="94" t="s">
        <v>173</v>
      </c>
    </row>
    <row r="44" spans="1:37">
      <c r="D44" s="149" t="s">
        <v>247</v>
      </c>
      <c r="E44" s="150">
        <f>J44</f>
        <v>0</v>
      </c>
      <c r="H44" s="150">
        <f>SUM(H40:H43)</f>
        <v>0</v>
      </c>
      <c r="I44" s="150">
        <f>SUM(I40:I43)</f>
        <v>0</v>
      </c>
      <c r="J44" s="150">
        <f>SUM(J40:J43)</f>
        <v>0</v>
      </c>
      <c r="L44" s="151">
        <f>SUM(L40:L43)</f>
        <v>1.8800000000000002E-3</v>
      </c>
      <c r="N44" s="152">
        <f>SUM(N40:N43)</f>
        <v>0</v>
      </c>
      <c r="W44" s="110">
        <f>SUM(W40:W43)</f>
        <v>0</v>
      </c>
    </row>
    <row r="46" spans="1:37">
      <c r="D46" s="149" t="s">
        <v>248</v>
      </c>
      <c r="E46" s="150">
        <f>J46</f>
        <v>0</v>
      </c>
      <c r="H46" s="150">
        <f>+H22+H26+H32+H38+H44</f>
        <v>0</v>
      </c>
      <c r="I46" s="150">
        <f>+I22+I26+I32+I38+I44</f>
        <v>0</v>
      </c>
      <c r="J46" s="150">
        <f>+J22+J26+J32+J38+J44</f>
        <v>0</v>
      </c>
      <c r="L46" s="151">
        <f>+L22+L26+L32+L38+L44</f>
        <v>653.91708433999997</v>
      </c>
      <c r="N46" s="152">
        <f>+N22+N26+N32+N38+N44</f>
        <v>7.1499999999999995</v>
      </c>
      <c r="W46" s="110">
        <f>+W22+W26+W32+W38+W44</f>
        <v>0</v>
      </c>
    </row>
    <row r="48" spans="1:37">
      <c r="D48" s="154" t="s">
        <v>290</v>
      </c>
      <c r="E48" s="150">
        <f>J48</f>
        <v>0</v>
      </c>
      <c r="H48" s="150">
        <f>+H46</f>
        <v>0</v>
      </c>
      <c r="I48" s="150">
        <f>+I46</f>
        <v>0</v>
      </c>
      <c r="J48" s="150">
        <f>+J46</f>
        <v>0</v>
      </c>
      <c r="L48" s="151">
        <f>+L46</f>
        <v>653.91708433999997</v>
      </c>
      <c r="N48" s="152">
        <f>+N46</f>
        <v>7.1499999999999995</v>
      </c>
      <c r="W48" s="110">
        <f>+W46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6988-1EBE-44DC-A226-2D810CDD8E23}">
  <dimension ref="A1:AK3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J40" sqref="J40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3</v>
      </c>
      <c r="B1" s="94"/>
      <c r="C1" s="94"/>
      <c r="D1" s="94"/>
      <c r="E1" s="97" t="s">
        <v>149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4</v>
      </c>
      <c r="AA1" s="153" t="s">
        <v>5</v>
      </c>
      <c r="AB1" s="91" t="s">
        <v>6</v>
      </c>
      <c r="AC1" s="91" t="s">
        <v>7</v>
      </c>
      <c r="AD1" s="91" t="s">
        <v>8</v>
      </c>
      <c r="AE1" s="126" t="s">
        <v>9</v>
      </c>
      <c r="AF1" s="127" t="s">
        <v>10</v>
      </c>
      <c r="AG1" s="94"/>
      <c r="AH1" s="94"/>
    </row>
    <row r="2" spans="1:37">
      <c r="A2" s="97" t="s">
        <v>150</v>
      </c>
      <c r="B2" s="94"/>
      <c r="C2" s="94"/>
      <c r="D2" s="94"/>
      <c r="E2" s="97" t="s">
        <v>151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11</v>
      </c>
      <c r="AA2" s="92" t="s">
        <v>12</v>
      </c>
      <c r="AB2" s="92" t="s">
        <v>13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152</v>
      </c>
      <c r="B3" s="94"/>
      <c r="C3" s="94"/>
      <c r="D3" s="94"/>
      <c r="E3" s="97" t="s">
        <v>14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15</v>
      </c>
      <c r="AA3" s="92" t="s">
        <v>16</v>
      </c>
      <c r="AB3" s="92" t="s">
        <v>13</v>
      </c>
      <c r="AC3" s="92" t="s">
        <v>17</v>
      </c>
      <c r="AD3" s="93" t="s">
        <v>18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19</v>
      </c>
      <c r="AA4" s="92" t="s">
        <v>20</v>
      </c>
      <c r="AB4" s="92" t="s">
        <v>13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21</v>
      </c>
      <c r="AA5" s="92" t="s">
        <v>16</v>
      </c>
      <c r="AB5" s="92" t="s">
        <v>13</v>
      </c>
      <c r="AC5" s="92" t="s">
        <v>17</v>
      </c>
      <c r="AD5" s="93" t="s">
        <v>18</v>
      </c>
      <c r="AE5" s="126">
        <v>4</v>
      </c>
      <c r="AF5" s="131">
        <v>123.4567</v>
      </c>
      <c r="AG5" s="94"/>
      <c r="AH5" s="94"/>
    </row>
    <row r="6" spans="1:37">
      <c r="A6" s="97" t="s">
        <v>153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22</v>
      </c>
      <c r="AF6" s="129">
        <v>123.46</v>
      </c>
      <c r="AG6" s="94"/>
      <c r="AH6" s="94"/>
    </row>
    <row r="7" spans="1:37">
      <c r="A7" s="97" t="s">
        <v>294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23</v>
      </c>
      <c r="B9" s="99" t="s">
        <v>24</v>
      </c>
      <c r="C9" s="99" t="s">
        <v>25</v>
      </c>
      <c r="D9" s="99" t="s">
        <v>26</v>
      </c>
      <c r="E9" s="99" t="s">
        <v>27</v>
      </c>
      <c r="F9" s="99" t="s">
        <v>28</v>
      </c>
      <c r="G9" s="99" t="s">
        <v>29</v>
      </c>
      <c r="H9" s="99" t="s">
        <v>30</v>
      </c>
      <c r="I9" s="99" t="s">
        <v>31</v>
      </c>
      <c r="J9" s="99" t="s">
        <v>32</v>
      </c>
      <c r="K9" s="113" t="s">
        <v>33</v>
      </c>
      <c r="L9" s="114"/>
      <c r="M9" s="115" t="s">
        <v>34</v>
      </c>
      <c r="N9" s="114"/>
      <c r="O9" s="99" t="s">
        <v>2</v>
      </c>
      <c r="P9" s="116" t="s">
        <v>35</v>
      </c>
      <c r="Q9" s="99" t="s">
        <v>27</v>
      </c>
      <c r="R9" s="99" t="s">
        <v>27</v>
      </c>
      <c r="S9" s="116" t="s">
        <v>27</v>
      </c>
      <c r="T9" s="118" t="s">
        <v>36</v>
      </c>
      <c r="U9" s="119" t="s">
        <v>37</v>
      </c>
      <c r="V9" s="120" t="s">
        <v>38</v>
      </c>
      <c r="W9" s="99" t="s">
        <v>39</v>
      </c>
      <c r="X9" s="99" t="s">
        <v>40</v>
      </c>
      <c r="Y9" s="99" t="s">
        <v>41</v>
      </c>
      <c r="Z9" s="132" t="s">
        <v>42</v>
      </c>
      <c r="AA9" s="132" t="s">
        <v>43</v>
      </c>
      <c r="AB9" s="99" t="s">
        <v>38</v>
      </c>
      <c r="AC9" s="99" t="s">
        <v>44</v>
      </c>
      <c r="AD9" s="99" t="s">
        <v>45</v>
      </c>
      <c r="AE9" s="133" t="s">
        <v>46</v>
      </c>
      <c r="AF9" s="133" t="s">
        <v>47</v>
      </c>
      <c r="AG9" s="133" t="s">
        <v>27</v>
      </c>
      <c r="AH9" s="133" t="s">
        <v>48</v>
      </c>
      <c r="AJ9" s="94" t="s">
        <v>159</v>
      </c>
      <c r="AK9" s="94" t="s">
        <v>161</v>
      </c>
    </row>
    <row r="10" spans="1:37">
      <c r="A10" s="100" t="s">
        <v>49</v>
      </c>
      <c r="B10" s="100" t="s">
        <v>50</v>
      </c>
      <c r="C10" s="112"/>
      <c r="D10" s="100" t="s">
        <v>51</v>
      </c>
      <c r="E10" s="100" t="s">
        <v>52</v>
      </c>
      <c r="F10" s="100" t="s">
        <v>53</v>
      </c>
      <c r="G10" s="100" t="s">
        <v>54</v>
      </c>
      <c r="H10" s="100" t="s">
        <v>55</v>
      </c>
      <c r="I10" s="100" t="s">
        <v>56</v>
      </c>
      <c r="J10" s="100"/>
      <c r="K10" s="100" t="s">
        <v>29</v>
      </c>
      <c r="L10" s="100" t="s">
        <v>32</v>
      </c>
      <c r="M10" s="117" t="s">
        <v>29</v>
      </c>
      <c r="N10" s="100" t="s">
        <v>32</v>
      </c>
      <c r="O10" s="100" t="s">
        <v>57</v>
      </c>
      <c r="P10" s="117"/>
      <c r="Q10" s="100" t="s">
        <v>58</v>
      </c>
      <c r="R10" s="100" t="s">
        <v>59</v>
      </c>
      <c r="S10" s="117" t="s">
        <v>60</v>
      </c>
      <c r="T10" s="121" t="s">
        <v>61</v>
      </c>
      <c r="U10" s="122" t="s">
        <v>62</v>
      </c>
      <c r="V10" s="123" t="s">
        <v>63</v>
      </c>
      <c r="W10" s="124"/>
      <c r="X10" s="125"/>
      <c r="Y10" s="125"/>
      <c r="Z10" s="134" t="s">
        <v>64</v>
      </c>
      <c r="AA10" s="134" t="s">
        <v>49</v>
      </c>
      <c r="AB10" s="100" t="s">
        <v>65</v>
      </c>
      <c r="AC10" s="125"/>
      <c r="AD10" s="125"/>
      <c r="AE10" s="135"/>
      <c r="AF10" s="135"/>
      <c r="AG10" s="135"/>
      <c r="AH10" s="135"/>
      <c r="AJ10" s="94" t="s">
        <v>160</v>
      </c>
      <c r="AK10" s="94" t="s">
        <v>162</v>
      </c>
    </row>
    <row r="12" spans="1:37">
      <c r="B12" s="148" t="s">
        <v>163</v>
      </c>
    </row>
    <row r="13" spans="1:37">
      <c r="B13" s="103" t="s">
        <v>232</v>
      </c>
    </row>
    <row r="14" spans="1:37">
      <c r="A14" s="101">
        <v>1</v>
      </c>
      <c r="B14" s="102" t="s">
        <v>206</v>
      </c>
      <c r="C14" s="103" t="s">
        <v>295</v>
      </c>
      <c r="D14" s="104" t="s">
        <v>296</v>
      </c>
      <c r="E14" s="105">
        <v>60</v>
      </c>
      <c r="F14" s="106" t="s">
        <v>241</v>
      </c>
      <c r="H14" s="107">
        <f>ROUND(E14*G14,2)</f>
        <v>0</v>
      </c>
      <c r="J14" s="107">
        <f>ROUND(E14*G14,2)</f>
        <v>0</v>
      </c>
      <c r="K14" s="108">
        <v>3.4500000000000003E-2</v>
      </c>
      <c r="L14" s="108">
        <f>E14*K14</f>
        <v>2.0700000000000003</v>
      </c>
      <c r="N14" s="105">
        <f>E14*M14</f>
        <v>0</v>
      </c>
      <c r="P14" s="106" t="s">
        <v>169</v>
      </c>
      <c r="V14" s="109" t="s">
        <v>98</v>
      </c>
      <c r="X14" s="103" t="s">
        <v>297</v>
      </c>
      <c r="Y14" s="103" t="s">
        <v>295</v>
      </c>
      <c r="Z14" s="106" t="s">
        <v>298</v>
      </c>
      <c r="AJ14" s="94" t="s">
        <v>172</v>
      </c>
      <c r="AK14" s="94" t="s">
        <v>173</v>
      </c>
    </row>
    <row r="15" spans="1:37">
      <c r="A15" s="101">
        <v>2</v>
      </c>
      <c r="B15" s="102" t="s">
        <v>206</v>
      </c>
      <c r="C15" s="103" t="s">
        <v>299</v>
      </c>
      <c r="D15" s="104" t="s">
        <v>300</v>
      </c>
      <c r="E15" s="105">
        <v>4</v>
      </c>
      <c r="F15" s="106" t="s">
        <v>241</v>
      </c>
      <c r="H15" s="107">
        <f>ROUND(E15*G15,2)</f>
        <v>0</v>
      </c>
      <c r="J15" s="107">
        <f>ROUND(E15*G15,2)</f>
        <v>0</v>
      </c>
      <c r="K15" s="108">
        <v>1.392E-2</v>
      </c>
      <c r="L15" s="108">
        <f>E15*K15</f>
        <v>5.568E-2</v>
      </c>
      <c r="N15" s="105">
        <f>E15*M15</f>
        <v>0</v>
      </c>
      <c r="P15" s="106" t="s">
        <v>169</v>
      </c>
      <c r="V15" s="109" t="s">
        <v>98</v>
      </c>
      <c r="X15" s="103" t="s">
        <v>301</v>
      </c>
      <c r="Y15" s="103" t="s">
        <v>299</v>
      </c>
      <c r="Z15" s="106" t="s">
        <v>298</v>
      </c>
      <c r="AJ15" s="94" t="s">
        <v>172</v>
      </c>
      <c r="AK15" s="94" t="s">
        <v>173</v>
      </c>
    </row>
    <row r="16" spans="1:37">
      <c r="A16" s="101">
        <v>3</v>
      </c>
      <c r="B16" s="102" t="s">
        <v>206</v>
      </c>
      <c r="C16" s="103" t="s">
        <v>302</v>
      </c>
      <c r="D16" s="104" t="s">
        <v>303</v>
      </c>
      <c r="E16" s="105">
        <v>120</v>
      </c>
      <c r="F16" s="106" t="s">
        <v>235</v>
      </c>
      <c r="H16" s="107">
        <f>ROUND(E16*G16,2)</f>
        <v>0</v>
      </c>
      <c r="J16" s="107">
        <f>ROUND(E16*G16,2)</f>
        <v>0</v>
      </c>
      <c r="K16" s="108">
        <v>2.0789999999999999E-2</v>
      </c>
      <c r="L16" s="108">
        <f>E16*K16</f>
        <v>2.4948000000000001</v>
      </c>
      <c r="N16" s="105">
        <f>E16*M16</f>
        <v>0</v>
      </c>
      <c r="P16" s="106" t="s">
        <v>169</v>
      </c>
      <c r="V16" s="109" t="s">
        <v>98</v>
      </c>
      <c r="X16" s="103" t="s">
        <v>304</v>
      </c>
      <c r="Y16" s="103" t="s">
        <v>302</v>
      </c>
      <c r="Z16" s="106" t="s">
        <v>298</v>
      </c>
      <c r="AJ16" s="94" t="s">
        <v>172</v>
      </c>
      <c r="AK16" s="94" t="s">
        <v>173</v>
      </c>
    </row>
    <row r="17" spans="1:37">
      <c r="A17" s="101">
        <v>4</v>
      </c>
      <c r="B17" s="102" t="s">
        <v>238</v>
      </c>
      <c r="C17" s="103" t="s">
        <v>305</v>
      </c>
      <c r="D17" s="104" t="s">
        <v>306</v>
      </c>
      <c r="E17" s="105">
        <v>120</v>
      </c>
      <c r="F17" s="106" t="s">
        <v>235</v>
      </c>
      <c r="I17" s="107">
        <f>ROUND(E17*G17,2)</f>
        <v>0</v>
      </c>
      <c r="J17" s="107">
        <f>ROUND(E17*G17,2)</f>
        <v>0</v>
      </c>
      <c r="K17" s="108">
        <v>1</v>
      </c>
      <c r="L17" s="108">
        <f>E17*K17</f>
        <v>120</v>
      </c>
      <c r="N17" s="105">
        <f>E17*M17</f>
        <v>0</v>
      </c>
      <c r="P17" s="106" t="s">
        <v>169</v>
      </c>
      <c r="V17" s="109" t="s">
        <v>91</v>
      </c>
      <c r="X17" s="103" t="s">
        <v>305</v>
      </c>
      <c r="Y17" s="103" t="s">
        <v>305</v>
      </c>
      <c r="Z17" s="106" t="s">
        <v>307</v>
      </c>
      <c r="AA17" s="103" t="s">
        <v>169</v>
      </c>
      <c r="AJ17" s="94" t="s">
        <v>243</v>
      </c>
      <c r="AK17" s="94" t="s">
        <v>173</v>
      </c>
    </row>
    <row r="18" spans="1:37">
      <c r="D18" s="149" t="s">
        <v>247</v>
      </c>
      <c r="E18" s="150">
        <f>J18</f>
        <v>0</v>
      </c>
      <c r="H18" s="150">
        <f>SUM(H12:H17)</f>
        <v>0</v>
      </c>
      <c r="I18" s="150">
        <f>SUM(I12:I17)</f>
        <v>0</v>
      </c>
      <c r="J18" s="150">
        <f>SUM(J12:J17)</f>
        <v>0</v>
      </c>
      <c r="L18" s="151">
        <f>SUM(L12:L17)</f>
        <v>124.62048</v>
      </c>
      <c r="N18" s="152">
        <f>SUM(N12:N17)</f>
        <v>0</v>
      </c>
      <c r="W18" s="110">
        <f>SUM(W12:W17)</f>
        <v>0</v>
      </c>
    </row>
    <row r="20" spans="1:37">
      <c r="D20" s="149" t="s">
        <v>248</v>
      </c>
      <c r="E20" s="152">
        <f>J20</f>
        <v>0</v>
      </c>
      <c r="H20" s="150">
        <f>+H18</f>
        <v>0</v>
      </c>
      <c r="I20" s="150">
        <f>+I18</f>
        <v>0</v>
      </c>
      <c r="J20" s="150">
        <f>+J18</f>
        <v>0</v>
      </c>
      <c r="L20" s="151">
        <f>+L18</f>
        <v>124.62048</v>
      </c>
      <c r="N20" s="152">
        <f>+N18</f>
        <v>0</v>
      </c>
      <c r="W20" s="110">
        <f>+W18</f>
        <v>0</v>
      </c>
    </row>
    <row r="22" spans="1:37">
      <c r="B22" s="148" t="s">
        <v>249</v>
      </c>
    </row>
    <row r="23" spans="1:37">
      <c r="B23" s="103" t="s">
        <v>263</v>
      </c>
    </row>
    <row r="24" spans="1:37" ht="25.5">
      <c r="A24" s="101">
        <v>5</v>
      </c>
      <c r="B24" s="102" t="s">
        <v>264</v>
      </c>
      <c r="C24" s="103" t="s">
        <v>308</v>
      </c>
      <c r="D24" s="104" t="s">
        <v>309</v>
      </c>
      <c r="E24" s="105">
        <v>37</v>
      </c>
      <c r="F24" s="106" t="s">
        <v>235</v>
      </c>
      <c r="H24" s="107">
        <f>ROUND(E24*G24,2)</f>
        <v>0</v>
      </c>
      <c r="J24" s="107">
        <f>ROUND(E24*G24,2)</f>
        <v>0</v>
      </c>
      <c r="L24" s="108">
        <f>E24*K24</f>
        <v>0</v>
      </c>
      <c r="N24" s="105">
        <f>E24*M24</f>
        <v>0</v>
      </c>
      <c r="P24" s="106" t="s">
        <v>169</v>
      </c>
      <c r="V24" s="109" t="s">
        <v>254</v>
      </c>
      <c r="X24" s="103" t="s">
        <v>310</v>
      </c>
      <c r="Y24" s="103" t="s">
        <v>308</v>
      </c>
      <c r="Z24" s="106" t="s">
        <v>311</v>
      </c>
      <c r="AJ24" s="94" t="s">
        <v>257</v>
      </c>
      <c r="AK24" s="94" t="s">
        <v>173</v>
      </c>
    </row>
    <row r="25" spans="1:37">
      <c r="D25" s="149" t="s">
        <v>270</v>
      </c>
      <c r="E25" s="150">
        <f>J25</f>
        <v>0</v>
      </c>
      <c r="H25" s="150">
        <f>SUM(H22:H24)</f>
        <v>0</v>
      </c>
      <c r="I25" s="150">
        <f>SUM(I22:I24)</f>
        <v>0</v>
      </c>
      <c r="J25" s="150">
        <f>SUM(J22:J24)</f>
        <v>0</v>
      </c>
      <c r="L25" s="151">
        <f>SUM(L22:L24)</f>
        <v>0</v>
      </c>
      <c r="N25" s="152">
        <f>SUM(N22:N24)</f>
        <v>0</v>
      </c>
      <c r="W25" s="110">
        <f>SUM(W22:W24)</f>
        <v>0</v>
      </c>
    </row>
    <row r="27" spans="1:37">
      <c r="B27" s="103" t="s">
        <v>312</v>
      </c>
    </row>
    <row r="28" spans="1:37">
      <c r="A28" s="101">
        <v>6</v>
      </c>
      <c r="B28" s="102" t="s">
        <v>313</v>
      </c>
      <c r="C28" s="103" t="s">
        <v>314</v>
      </c>
      <c r="D28" s="104" t="s">
        <v>315</v>
      </c>
      <c r="E28" s="105">
        <v>21.6</v>
      </c>
      <c r="F28" s="106" t="s">
        <v>194</v>
      </c>
      <c r="H28" s="107">
        <f>ROUND(E28*G28,2)</f>
        <v>0</v>
      </c>
      <c r="J28" s="107">
        <f>ROUND(E28*G28,2)</f>
        <v>0</v>
      </c>
      <c r="K28" s="108">
        <v>1.6000000000000001E-4</v>
      </c>
      <c r="L28" s="108">
        <f>E28*K28</f>
        <v>3.4560000000000003E-3</v>
      </c>
      <c r="N28" s="105">
        <f>E28*M28</f>
        <v>0</v>
      </c>
      <c r="P28" s="106" t="s">
        <v>169</v>
      </c>
      <c r="V28" s="109" t="s">
        <v>254</v>
      </c>
      <c r="X28" s="103" t="s">
        <v>316</v>
      </c>
      <c r="Y28" s="103" t="s">
        <v>314</v>
      </c>
      <c r="Z28" s="106" t="s">
        <v>317</v>
      </c>
      <c r="AJ28" s="94" t="s">
        <v>257</v>
      </c>
      <c r="AK28" s="94" t="s">
        <v>173</v>
      </c>
    </row>
    <row r="29" spans="1:37">
      <c r="A29" s="101">
        <v>7</v>
      </c>
      <c r="B29" s="102" t="s">
        <v>313</v>
      </c>
      <c r="C29" s="103" t="s">
        <v>318</v>
      </c>
      <c r="D29" s="104" t="s">
        <v>319</v>
      </c>
      <c r="E29" s="105">
        <v>21.6</v>
      </c>
      <c r="F29" s="106" t="s">
        <v>194</v>
      </c>
      <c r="H29" s="107">
        <f>ROUND(E29*G29,2)</f>
        <v>0</v>
      </c>
      <c r="J29" s="107">
        <f>ROUND(E29*G29,2)</f>
        <v>0</v>
      </c>
      <c r="K29" s="108">
        <v>8.0000000000000007E-5</v>
      </c>
      <c r="L29" s="108">
        <f>E29*K29</f>
        <v>1.7280000000000002E-3</v>
      </c>
      <c r="N29" s="105">
        <f>E29*M29</f>
        <v>0</v>
      </c>
      <c r="P29" s="106" t="s">
        <v>169</v>
      </c>
      <c r="V29" s="109" t="s">
        <v>254</v>
      </c>
      <c r="X29" s="103" t="s">
        <v>320</v>
      </c>
      <c r="Y29" s="103" t="s">
        <v>318</v>
      </c>
      <c r="Z29" s="106" t="s">
        <v>317</v>
      </c>
      <c r="AJ29" s="94" t="s">
        <v>257</v>
      </c>
      <c r="AK29" s="94" t="s">
        <v>173</v>
      </c>
    </row>
    <row r="30" spans="1:37">
      <c r="D30" s="149" t="s">
        <v>321</v>
      </c>
      <c r="E30" s="150">
        <f>J30</f>
        <v>0</v>
      </c>
      <c r="H30" s="150">
        <f>SUM(H27:H29)</f>
        <v>0</v>
      </c>
      <c r="I30" s="150">
        <f>SUM(I27:I29)</f>
        <v>0</v>
      </c>
      <c r="J30" s="150">
        <f>SUM(J27:J29)</f>
        <v>0</v>
      </c>
      <c r="L30" s="151">
        <f>SUM(L27:L29)</f>
        <v>5.1840000000000002E-3</v>
      </c>
      <c r="N30" s="152">
        <f>SUM(N27:N29)</f>
        <v>0</v>
      </c>
      <c r="W30" s="110">
        <f>SUM(W27:W29)</f>
        <v>0</v>
      </c>
    </row>
    <row r="32" spans="1:37">
      <c r="D32" s="149" t="s">
        <v>278</v>
      </c>
      <c r="E32" s="150">
        <f>J32</f>
        <v>0</v>
      </c>
      <c r="H32" s="150">
        <f>+H25+H30</f>
        <v>0</v>
      </c>
      <c r="I32" s="150">
        <f>+I25+I30</f>
        <v>0</v>
      </c>
      <c r="J32" s="150">
        <f>+J25+J30</f>
        <v>0</v>
      </c>
      <c r="L32" s="151">
        <f>+L25+L30</f>
        <v>5.1840000000000002E-3</v>
      </c>
      <c r="N32" s="152">
        <f>+N25+N30</f>
        <v>0</v>
      </c>
      <c r="W32" s="110">
        <f>+W25+W30</f>
        <v>0</v>
      </c>
    </row>
    <row r="34" spans="4:23">
      <c r="D34" s="154" t="s">
        <v>290</v>
      </c>
      <c r="E34" s="150">
        <f>J34</f>
        <v>0</v>
      </c>
      <c r="H34" s="150">
        <f>+H20+H32</f>
        <v>0</v>
      </c>
      <c r="I34" s="150">
        <f>+I20+I32</f>
        <v>0</v>
      </c>
      <c r="J34" s="150">
        <f>+J20+J32</f>
        <v>0</v>
      </c>
      <c r="L34" s="151">
        <f>+L20+L32</f>
        <v>124.625664</v>
      </c>
      <c r="N34" s="152">
        <f>+N20+N32</f>
        <v>0</v>
      </c>
      <c r="W34" s="110">
        <f>+W20+W32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20</vt:i4>
      </vt:variant>
    </vt:vector>
  </HeadingPairs>
  <TitlesOfParts>
    <vt:vector size="32" baseType="lpstr">
      <vt:lpstr>Zoznam</vt:lpstr>
      <vt:lpstr>Prehlad_3_1__</vt:lpstr>
      <vt:lpstr>Prehlad_3___</vt:lpstr>
      <vt:lpstr>Prehlad_5_3__</vt:lpstr>
      <vt:lpstr>Prehlad_5_2__</vt:lpstr>
      <vt:lpstr>Prehlad_5_1__</vt:lpstr>
      <vt:lpstr>Prehlad_5___</vt:lpstr>
      <vt:lpstr>Prehlad_2___</vt:lpstr>
      <vt:lpstr>Prehlad_1_1__</vt:lpstr>
      <vt:lpstr>Prehlad_1___</vt:lpstr>
      <vt:lpstr>Kryci list</vt:lpstr>
      <vt:lpstr>Stavba</vt:lpstr>
      <vt:lpstr>Prehlad_1___!Názvy_tlače</vt:lpstr>
      <vt:lpstr>Prehlad_1_1__!Názvy_tlače</vt:lpstr>
      <vt:lpstr>Prehlad_2___!Názvy_tlače</vt:lpstr>
      <vt:lpstr>Prehlad_3___!Názvy_tlače</vt:lpstr>
      <vt:lpstr>Prehlad_3_1__!Názvy_tlače</vt:lpstr>
      <vt:lpstr>Prehlad_5___!Názvy_tlače</vt:lpstr>
      <vt:lpstr>Prehlad_5_1__!Názvy_tlače</vt:lpstr>
      <vt:lpstr>Prehlad_5_2__!Názvy_tlače</vt:lpstr>
      <vt:lpstr>Prehlad_5_3__!Názvy_tlače</vt:lpstr>
      <vt:lpstr>'Kryci list'!Oblasť_tlače</vt:lpstr>
      <vt:lpstr>Prehlad_1___!Oblasť_tlače</vt:lpstr>
      <vt:lpstr>Prehlad_1_1__!Oblasť_tlače</vt:lpstr>
      <vt:lpstr>Prehlad_2___!Oblasť_tlače</vt:lpstr>
      <vt:lpstr>Prehlad_3___!Oblasť_tlače</vt:lpstr>
      <vt:lpstr>Prehlad_3_1__!Oblasť_tlače</vt:lpstr>
      <vt:lpstr>Prehlad_5___!Oblasť_tlače</vt:lpstr>
      <vt:lpstr>Prehlad_5_1__!Oblasť_tlače</vt:lpstr>
      <vt:lpstr>Prehlad_5_2__!Oblasť_tlače</vt:lpstr>
      <vt:lpstr>Prehlad_5_3__!Oblasť_tlače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uzivatel</cp:lastModifiedBy>
  <cp:revision>0</cp:revision>
  <cp:lastPrinted>2016-04-18T11:45:00Z</cp:lastPrinted>
  <dcterms:created xsi:type="dcterms:W3CDTF">1999-04-06T07:39:00Z</dcterms:created>
  <dcterms:modified xsi:type="dcterms:W3CDTF">2024-12-17T14:17:43Z</dcterms:modified>
</cp:coreProperties>
</file>